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4\апрель\"/>
    </mc:Choice>
  </mc:AlternateContent>
  <xr:revisionPtr revIDLastSave="0" documentId="13_ncr:1_{E3E8A880-09BF-49DD-B889-B40455EEF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definedNames>
    <definedName name="_xlnm._FilterDatabase" localSheetId="0" hidden="1">Лист!$A$3:$J$96</definedName>
    <definedName name="_xlnm.Print_Titles" localSheetId="0">Лист!$2:$4</definedName>
    <definedName name="_xlnm.Print_Area" localSheetId="0">Лист!$A$1:$J$96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2" l="1"/>
  <c r="I90" i="2"/>
  <c r="I91" i="2"/>
  <c r="I86" i="2"/>
  <c r="I87" i="2"/>
  <c r="F86" i="2"/>
  <c r="D87" i="2"/>
  <c r="C87" i="2"/>
  <c r="D89" i="2"/>
  <c r="F89" i="2"/>
  <c r="G89" i="2"/>
  <c r="G87" i="2" s="1"/>
  <c r="C89" i="2"/>
  <c r="H32" i="2"/>
  <c r="I32" i="2"/>
  <c r="J32" i="2"/>
  <c r="E32" i="2"/>
  <c r="D92" i="2"/>
  <c r="C92" i="2"/>
  <c r="D74" i="2"/>
  <c r="C74" i="2"/>
  <c r="C68" i="2"/>
  <c r="C67" i="2"/>
  <c r="D66" i="2"/>
  <c r="C66" i="2"/>
  <c r="C65" i="2"/>
  <c r="D63" i="2"/>
  <c r="C63" i="2"/>
  <c r="D27" i="2"/>
  <c r="D26" i="2" s="1"/>
  <c r="C27" i="2"/>
  <c r="C26" i="2" s="1"/>
  <c r="D16" i="2"/>
  <c r="C16" i="2"/>
  <c r="D11" i="2"/>
  <c r="C11" i="2"/>
  <c r="D8" i="2"/>
  <c r="C8" i="2"/>
  <c r="C7" i="2" s="1"/>
  <c r="D7" i="2" l="1"/>
  <c r="D36" i="2"/>
  <c r="D5" i="2"/>
  <c r="C5" i="2"/>
  <c r="C36" i="2"/>
  <c r="H35" i="2"/>
  <c r="H34" i="2"/>
  <c r="H33" i="2"/>
  <c r="J33" i="2"/>
  <c r="H19" i="2"/>
  <c r="H13" i="2"/>
  <c r="J13" i="2"/>
  <c r="C86" i="2" l="1"/>
  <c r="D86" i="2"/>
  <c r="E93" i="2"/>
  <c r="G92" i="2"/>
  <c r="F92" i="2"/>
  <c r="F87" i="2" s="1"/>
  <c r="G27" i="2" l="1"/>
  <c r="G26" i="2" s="1"/>
  <c r="F27" i="2"/>
  <c r="F26" i="2" s="1"/>
  <c r="G16" i="2"/>
  <c r="F16" i="2"/>
  <c r="G11" i="2"/>
  <c r="F11" i="2"/>
  <c r="G8" i="2"/>
  <c r="F8" i="2"/>
  <c r="F7" i="2" l="1"/>
  <c r="F5" i="2" s="1"/>
  <c r="G7" i="2"/>
  <c r="G5" i="2" s="1"/>
  <c r="G36" i="2"/>
  <c r="F36" i="2"/>
  <c r="G86" i="2" l="1"/>
  <c r="J84" i="2"/>
  <c r="J45" i="2"/>
  <c r="I36" i="2" l="1"/>
  <c r="E12" i="2"/>
  <c r="E13" i="2"/>
  <c r="E14" i="2"/>
  <c r="E15" i="2"/>
  <c r="E16" i="2"/>
  <c r="E17" i="2"/>
  <c r="E18" i="2"/>
  <c r="H17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4" i="2"/>
  <c r="J35" i="2"/>
  <c r="J36" i="2"/>
  <c r="J38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5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4" i="2"/>
  <c r="I35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92" i="2"/>
  <c r="I93" i="2"/>
  <c r="I94" i="2"/>
  <c r="I95" i="2"/>
  <c r="I96" i="2"/>
  <c r="I5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93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5" i="2"/>
</calcChain>
</file>

<file path=xl/sharedStrings.xml><?xml version="1.0" encoding="utf-8"?>
<sst xmlns="http://schemas.openxmlformats.org/spreadsheetml/2006/main" count="197" uniqueCount="192">
  <si>
    <t>Наименование 
показателя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</si>
  <si>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</si>
  <si>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</si>
  <si>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</si>
  <si>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</si>
  <si>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</si>
  <si>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</si>
  <si>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</si>
  <si>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</si>
  <si>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</si>
  <si>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</si>
  <si>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</si>
  <si>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</si>
  <si>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</si>
  <si>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</si>
  <si>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% исп. плана 2021 год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</si>
  <si>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</si>
  <si>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</si>
  <si>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</si>
  <si>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</si>
  <si>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</si>
  <si>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</si>
  <si>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</si>
  <si>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</si>
  <si>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</si>
  <si>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</si>
  <si>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</si>
  <si>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</si>
  <si>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</si>
  <si>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</si>
  <si>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</si>
  <si>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</si>
  <si>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</si>
  <si>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</si>
  <si>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</si>
  <si>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</si>
  <si>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</si>
  <si>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</si>
  <si>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</si>
  <si>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</si>
  <si>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</si>
  <si>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</si>
  <si>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</si>
  <si>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</si>
  <si>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</si>
  <si>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</si>
  <si>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</si>
  <si>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</si>
  <si>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</si>
  <si>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</si>
  <si>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</si>
  <si>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</si>
  <si>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</si>
  <si>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</si>
  <si>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</si>
  <si>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</si>
  <si>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</si>
  <si>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</si>
  <si>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</si>
  <si>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</si>
  <si>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</si>
  <si>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</si>
  <si>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</si>
  <si>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</si>
  <si>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</si>
  <si>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</si>
  <si>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</si>
  <si>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</si>
  <si>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</si>
  <si>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</si>
  <si>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</si>
  <si>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</si>
  <si>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</si>
  <si>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</si>
  <si>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</si>
  <si>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</si>
  <si>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</si>
  <si>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</si>
  <si>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</si>
  <si>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</si>
  <si>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</si>
  <si>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</si>
  <si>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</si>
  <si>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</si>
  <si>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</si>
  <si>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</si>
  <si>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</si>
  <si>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</si>
  <si>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</si>
  <si>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</si>
  <si>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</si>
  <si>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</si>
  <si>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</si>
  <si>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</si>
  <si>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</si>
  <si>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</si>
  <si>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</si>
  <si>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</si>
  <si>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</si>
  <si>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</si>
  <si>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</si>
  <si>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</si>
  <si>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</si>
  <si>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</si>
  <si>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</si>
  <si>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</si>
  <si>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</si>
  <si>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</si>
  <si>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</si>
  <si>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</si>
  <si>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</si>
  <si>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</si>
  <si>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</si>
  <si>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</si>
  <si>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</si>
  <si>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</si>
  <si>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</si>
  <si>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</si>
  <si>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</si>
  <si>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</si>
  <si>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</si>
  <si>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</si>
  <si>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</si>
  <si>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</si>
  <si>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</si>
  <si>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</si>
  <si>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</si>
  <si>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</si>
  <si>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</si>
  <si>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</si>
  <si>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</si>
  <si>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</si>
  <si>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</si>
  <si>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</si>
  <si>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</si>
  <si>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</si>
  <si>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</si>
  <si>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</si>
  <si>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</si>
  <si>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</si>
  <si>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</si>
  <si>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</si>
  <si>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</si>
  <si>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</si>
  <si>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</si>
  <si>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</si>
  <si>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</si>
  <si>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</si>
  <si>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</si>
  <si>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</si>
  <si>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</si>
  <si>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</si>
  <si>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</si>
  <si>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</si>
  <si>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</si>
  <si>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</si>
  <si>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</si>
  <si>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</si>
  <si>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</si>
  <si>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</si>
  <si>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</si>
  <si>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</si>
  <si>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</si>
  <si>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</si>
  <si>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</si>
  <si>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</si>
  <si>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</si>
  <si>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</si>
  <si>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</si>
  <si>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</si>
  <si>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</si>
  <si>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</si>
  <si>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</si>
  <si>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</si>
  <si>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</si>
  <si>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</si>
  <si>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</si>
  <si>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</si>
  <si>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</si>
  <si>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</si>
  <si>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План на 01.04.2023 год</t>
  </si>
  <si>
    <t>Факт на 01.04.2023 год</t>
  </si>
  <si>
    <t>% исп. плана 2023 год</t>
  </si>
  <si>
    <t>Отклонение (факт 2023 к 2022)</t>
  </si>
  <si>
    <t>Темп роста (факт 2023 к 2022)</t>
  </si>
  <si>
    <t>План на 01.04.2024 год</t>
  </si>
  <si>
    <t>Факт на 01.04.2024 год</t>
  </si>
  <si>
    <t>Сведения об исполнении бюджета муниципального образования "Усть-Илимский район"за первый квартал 2024 года в сравнении с соответствующим периодом прошлого года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</si>
  <si>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</si>
  <si>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Бюджетные кредиты из других бюджетов бюджетной системы Российской Федерации 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</si>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</sst>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%"/>
    <numFmt numFmtId="166" formatCode="#,##0.0"/>
    <numFmt numFmtId="167" formatCode="000000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9" fillId="0" borderId="1"/>
    <xf numFmtId="0" fontId="16" fillId="0" borderId="1"/>
    <xf numFmtId="0" fontId="19" fillId="0" borderId="1"/>
  </cellStyleXfs>
  <cellXfs count="36">
    <xf numFmtId="0" fontId="0" fillId="0" borderId="0" xfId="0"/>
    <xf numFmtId="0" fontId="17" fillId="4" borderId="0" xfId="0" applyFont="1" applyFill="1" applyProtection="1">
      <protection locked="0"/>
    </xf>
    <xf numFmtId="166" fontId="17" fillId="4" borderId="46" xfId="0" applyNumberFormat="1" applyFont="1" applyFill="1" applyBorder="1" applyProtection="1">
      <protection locked="0"/>
    </xf>
    <xf numFmtId="49" fontId="20" fillId="4" borderId="46" xfId="35" applyNumberFormat="1" applyFont="1" applyFill="1" applyBorder="1" applyProtection="1">
      <alignment horizontal="center" vertical="center" wrapText="1"/>
    </xf>
    <xf numFmtId="0" fontId="17" fillId="4" borderId="46" xfId="0" applyFont="1" applyFill="1" applyBorder="1" applyProtection="1">
      <protection locked="0"/>
    </xf>
    <xf numFmtId="165" fontId="17" fillId="4" borderId="46" xfId="168" applyNumberFormat="1" applyFont="1" applyFill="1" applyBorder="1" applyProtection="1">
      <protection locked="0"/>
    </xf>
    <xf numFmtId="0" fontId="17" fillId="4" borderId="46" xfId="0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49" fontId="17" fillId="4" borderId="46" xfId="0" applyNumberFormat="1" applyFont="1" applyFill="1" applyBorder="1" applyAlignment="1" applyProtection="1">
      <alignment horizontal="left" wrapText="1" indent="1"/>
      <protection locked="0"/>
    </xf>
    <xf numFmtId="49" fontId="17" fillId="4" borderId="46" xfId="0" applyNumberFormat="1" applyFont="1" applyFill="1" applyBorder="1" applyAlignment="1" applyProtection="1">
      <alignment horizontal="center"/>
      <protection locked="0"/>
    </xf>
    <xf numFmtId="49" fontId="17" fillId="4" borderId="46" xfId="0" applyNumberFormat="1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left" wrapText="1" indent="1"/>
      <protection locked="0"/>
    </xf>
    <xf numFmtId="0" fontId="22" fillId="4" borderId="0" xfId="0" applyFont="1" applyFill="1" applyProtection="1">
      <protection locked="0"/>
    </xf>
    <xf numFmtId="166" fontId="23" fillId="0" borderId="46" xfId="0" applyNumberFormat="1" applyFont="1" applyBorder="1" applyAlignment="1">
      <alignment horizontal="right" vertical="center"/>
    </xf>
    <xf numFmtId="166" fontId="17" fillId="0" borderId="46" xfId="0" applyNumberFormat="1" applyFont="1" applyBorder="1" applyAlignment="1">
      <alignment horizontal="right" vertical="center"/>
    </xf>
    <xf numFmtId="0" fontId="17" fillId="0" borderId="46" xfId="0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center"/>
      <protection locked="0"/>
    </xf>
    <xf numFmtId="166" fontId="17" fillId="0" borderId="46" xfId="0" applyNumberFormat="1" applyFont="1" applyFill="1" applyBorder="1" applyProtection="1">
      <protection locked="0"/>
    </xf>
    <xf numFmtId="165" fontId="17" fillId="0" borderId="46" xfId="168" applyNumberFormat="1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left" indent="1"/>
      <protection locked="0"/>
    </xf>
    <xf numFmtId="0" fontId="17" fillId="0" borderId="46" xfId="0" applyFont="1" applyFill="1" applyBorder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24" fillId="0" borderId="46" xfId="0" applyFont="1" applyFill="1" applyBorder="1" applyProtection="1">
      <protection locked="0"/>
    </xf>
    <xf numFmtId="0" fontId="24" fillId="0" borderId="46" xfId="0" applyFont="1" applyFill="1" applyBorder="1" applyAlignment="1" applyProtection="1">
      <alignment horizontal="center"/>
      <protection locked="0"/>
    </xf>
    <xf numFmtId="0" fontId="24" fillId="4" borderId="0" xfId="0" applyFont="1" applyFill="1" applyProtection="1">
      <protection locked="0"/>
    </xf>
    <xf numFmtId="0" fontId="17" fillId="0" borderId="46" xfId="0" applyFont="1" applyFill="1" applyBorder="1" applyAlignment="1" applyProtection="1">
      <alignment horizontal="left" wrapText="1" indent="1"/>
      <protection locked="0"/>
    </xf>
    <xf numFmtId="167" fontId="17" fillId="4" borderId="46" xfId="0" applyNumberFormat="1" applyFont="1" applyFill="1" applyBorder="1" applyAlignment="1" applyProtection="1">
      <alignment horizontal="center"/>
      <protection locked="0"/>
    </xf>
    <xf numFmtId="0" fontId="18" fillId="4" borderId="1" xfId="1" applyNumberFormat="1" applyFont="1" applyFill="1" applyAlignment="1" applyProtection="1">
      <alignment horizontal="center" wrapText="1"/>
    </xf>
    <xf numFmtId="49" fontId="21" fillId="0" borderId="47" xfId="35" applyNumberFormat="1" applyFont="1" applyFill="1" applyBorder="1" applyAlignment="1" applyProtection="1">
      <alignment horizontal="center" vertical="center" wrapText="1"/>
    </xf>
    <xf numFmtId="49" fontId="21" fillId="0" borderId="48" xfId="35" applyNumberFormat="1" applyFont="1" applyFill="1" applyBorder="1" applyAlignment="1" applyProtection="1">
      <alignment horizontal="center" vertical="center" wrapText="1"/>
    </xf>
    <xf numFmtId="49" fontId="21" fillId="4" borderId="46" xfId="35" applyNumberFormat="1" applyFont="1" applyFill="1" applyBorder="1" applyProtection="1">
      <alignment horizontal="center" vertical="center" wrapText="1"/>
    </xf>
    <xf numFmtId="49" fontId="21" fillId="4" borderId="46" xfId="35" applyFont="1" applyFill="1" applyBorder="1">
      <alignment horizontal="center" vertical="center" wrapText="1"/>
    </xf>
    <xf numFmtId="0" fontId="17" fillId="0" borderId="46" xfId="169" applyFont="1" applyFill="1" applyBorder="1" applyAlignment="1">
      <alignment wrapText="1"/>
    </xf>
    <xf numFmtId="0" fontId="17" fillId="0" borderId="46" xfId="171" applyFont="1" applyFill="1" applyBorder="1" applyAlignment="1">
      <alignment wrapText="1"/>
    </xf>
  </cellXfs>
  <cellStyles count="172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2" xfId="171" xr:uid="{2CC7AC33-39EE-4629-B759-7A5832E3B7BB}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="90" zoomScaleNormal="90" zoomScaleSheetLayoutView="100" workbookViewId="0">
      <pane ySplit="3" topLeftCell="A4" activePane="bottomLeft" state="frozen"/>
      <selection pane="bottomLeft" activeCell="H101" sqref="H101"/>
    </sheetView>
  </sheetViews>
  <sheetFormatPr defaultRowHeight="15" x14ac:dyDescent="0.25"/>
  <cols>
    <col min="1" max="1" width="69.140625" style="1" customWidth="1"/>
    <col min="2" max="2" width="23.7109375" style="1" customWidth="1"/>
    <col min="3" max="3" width="12.42578125" style="13" customWidth="1"/>
    <col min="4" max="4" width="12.28515625" style="13" customWidth="1"/>
    <col min="5" max="5" width="9.5703125" style="1" customWidth="1"/>
    <col min="6" max="6" width="12" style="1" customWidth="1"/>
    <col min="7" max="7" width="11.85546875" style="1" customWidth="1"/>
    <col min="8" max="8" width="8.85546875" style="1" customWidth="1"/>
    <col min="9" max="9" width="13" style="1" customWidth="1"/>
    <col min="10" max="10" width="10.7109375" style="1" customWidth="1"/>
    <col min="11" max="16384" width="9.140625" style="1"/>
  </cols>
  <sheetData>
    <row r="1" spans="1:10" ht="42" customHeight="1" x14ac:dyDescent="0.25">
      <c r="A1" s="29" t="s">
        <v>187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" customHeight="1" x14ac:dyDescent="0.25">
      <c r="A2" s="32" t="s">
        <v>0</v>
      </c>
      <c r="B2" s="32" t="s">
        <v>14</v>
      </c>
      <c r="C2" s="30" t="s">
        <v>180</v>
      </c>
      <c r="D2" s="30" t="s">
        <v>181</v>
      </c>
      <c r="E2" s="30" t="s">
        <v>15</v>
      </c>
      <c r="F2" s="30" t="s">
        <v>185</v>
      </c>
      <c r="G2" s="30" t="s">
        <v>186</v>
      </c>
      <c r="H2" s="30" t="s">
        <v>182</v>
      </c>
      <c r="I2" s="30" t="s">
        <v>183</v>
      </c>
      <c r="J2" s="30" t="s">
        <v>184</v>
      </c>
    </row>
    <row r="3" spans="1:10" x14ac:dyDescent="0.25">
      <c r="A3" s="33"/>
      <c r="B3" s="33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/>
      <c r="H4" s="3" t="s">
        <v>7</v>
      </c>
      <c r="I4" s="3" t="s">
        <v>8</v>
      </c>
      <c r="J4" s="3" t="s">
        <v>9</v>
      </c>
    </row>
    <row r="5" spans="1:10" x14ac:dyDescent="0.25">
      <c r="A5" s="4" t="s">
        <v>10</v>
      </c>
      <c r="B5" s="4" t="s">
        <v>11</v>
      </c>
      <c r="C5" s="2">
        <f t="shared" ref="C5:D5" si="0">C7+C26</f>
        <v>1045068.1</v>
      </c>
      <c r="D5" s="2">
        <f t="shared" si="0"/>
        <v>227115.59999999998</v>
      </c>
      <c r="E5" s="5">
        <f>D5/C5</f>
        <v>0.21732134011171136</v>
      </c>
      <c r="F5" s="2">
        <f t="shared" ref="F5:G5" si="1">F7+F26</f>
        <v>1164576.2</v>
      </c>
      <c r="G5" s="2">
        <f t="shared" si="1"/>
        <v>296239.7</v>
      </c>
      <c r="H5" s="5">
        <f>G5/F5</f>
        <v>0.25437554021797804</v>
      </c>
      <c r="I5" s="2">
        <f>G5-D5</f>
        <v>69124.100000000035</v>
      </c>
      <c r="J5" s="5">
        <f>G5/D5</f>
        <v>1.3043564598821042</v>
      </c>
    </row>
    <row r="6" spans="1:10" x14ac:dyDescent="0.25">
      <c r="A6" s="6" t="s">
        <v>12</v>
      </c>
      <c r="B6" s="4"/>
      <c r="C6" s="2"/>
      <c r="D6" s="2"/>
      <c r="E6" s="5"/>
      <c r="F6" s="2"/>
      <c r="G6" s="2"/>
      <c r="H6" s="5"/>
      <c r="I6" s="2"/>
      <c r="J6" s="5"/>
    </row>
    <row r="7" spans="1:10" x14ac:dyDescent="0.25">
      <c r="A7" s="4" t="s">
        <v>85</v>
      </c>
      <c r="B7" s="7" t="s">
        <v>86</v>
      </c>
      <c r="C7" s="2">
        <f t="shared" ref="C7:D7" si="2">C8+C10+C11+C16+C19+C20+C21+C22+C23+C24+C25</f>
        <v>248931.5</v>
      </c>
      <c r="D7" s="2">
        <f t="shared" si="2"/>
        <v>54366.399999999994</v>
      </c>
      <c r="E7" s="5">
        <f t="shared" ref="E7:E23" si="3">D7/C7</f>
        <v>0.21839903748621606</v>
      </c>
      <c r="F7" s="2">
        <f t="shared" ref="F7:G7" si="4">F8+F10+F11+F16+F19+F20+F21+F22+F23+F24+F25</f>
        <v>291208.3</v>
      </c>
      <c r="G7" s="2">
        <f t="shared" si="4"/>
        <v>76610.000000000015</v>
      </c>
      <c r="H7" s="5">
        <f t="shared" ref="H7:H61" si="5">G7/F7</f>
        <v>0.26307629281170908</v>
      </c>
      <c r="I7" s="2">
        <f>G7-D7</f>
        <v>22243.60000000002</v>
      </c>
      <c r="J7" s="5">
        <f>G7/D7</f>
        <v>1.4091424114894497</v>
      </c>
    </row>
    <row r="8" spans="1:10" x14ac:dyDescent="0.25">
      <c r="A8" s="4" t="s">
        <v>16</v>
      </c>
      <c r="B8" s="7" t="s">
        <v>87</v>
      </c>
      <c r="C8" s="2">
        <f t="shared" ref="C8:D8" si="6">C9</f>
        <v>193902</v>
      </c>
      <c r="D8" s="2">
        <f t="shared" si="6"/>
        <v>39933.1</v>
      </c>
      <c r="E8" s="5">
        <f t="shared" si="3"/>
        <v>0.20594475559818876</v>
      </c>
      <c r="F8" s="2">
        <f t="shared" ref="F8:G8" si="7">F9</f>
        <v>234350</v>
      </c>
      <c r="G8" s="2">
        <f t="shared" si="7"/>
        <v>63900.7</v>
      </c>
      <c r="H8" s="5">
        <f t="shared" si="5"/>
        <v>0.27267207168764668</v>
      </c>
      <c r="I8" s="2">
        <f t="shared" ref="I8:I61" si="8">G8-D8</f>
        <v>23967.599999999999</v>
      </c>
      <c r="J8" s="5">
        <f t="shared" ref="J8:J61" si="9">G8/D8</f>
        <v>1.6001938241709259</v>
      </c>
    </row>
    <row r="9" spans="1:10" x14ac:dyDescent="0.25">
      <c r="A9" s="6" t="s">
        <v>17</v>
      </c>
      <c r="B9" s="7" t="s">
        <v>88</v>
      </c>
      <c r="C9" s="15">
        <v>193902</v>
      </c>
      <c r="D9" s="15">
        <v>39933.1</v>
      </c>
      <c r="E9" s="5">
        <f t="shared" si="3"/>
        <v>0.20594475559818876</v>
      </c>
      <c r="F9" s="15">
        <v>234350</v>
      </c>
      <c r="G9" s="15">
        <v>63900.7</v>
      </c>
      <c r="H9" s="5">
        <f t="shared" si="5"/>
        <v>0.27267207168764668</v>
      </c>
      <c r="I9" s="2">
        <f t="shared" si="8"/>
        <v>23967.599999999999</v>
      </c>
      <c r="J9" s="5">
        <f t="shared" si="9"/>
        <v>1.6001938241709259</v>
      </c>
    </row>
    <row r="10" spans="1:10" ht="30" x14ac:dyDescent="0.25">
      <c r="A10" s="8" t="s">
        <v>18</v>
      </c>
      <c r="B10" s="7" t="s">
        <v>89</v>
      </c>
      <c r="C10" s="15">
        <v>2009</v>
      </c>
      <c r="D10" s="15">
        <v>540.1</v>
      </c>
      <c r="E10" s="5">
        <f t="shared" si="3"/>
        <v>0.26884021901443506</v>
      </c>
      <c r="F10" s="15">
        <v>2482.6999999999998</v>
      </c>
      <c r="G10" s="15">
        <v>625.79999999999995</v>
      </c>
      <c r="H10" s="5">
        <f t="shared" si="5"/>
        <v>0.25206428485117011</v>
      </c>
      <c r="I10" s="2">
        <f t="shared" si="8"/>
        <v>85.699999999999932</v>
      </c>
      <c r="J10" s="5">
        <f t="shared" si="9"/>
        <v>1.1586743195704499</v>
      </c>
    </row>
    <row r="11" spans="1:10" x14ac:dyDescent="0.25">
      <c r="A11" s="8" t="s">
        <v>19</v>
      </c>
      <c r="B11" s="7" t="s">
        <v>90</v>
      </c>
      <c r="C11" s="2">
        <f t="shared" ref="C11:D11" si="10">SUM(C12:C15)</f>
        <v>19020</v>
      </c>
      <c r="D11" s="2">
        <f t="shared" si="10"/>
        <v>2057.6000000000004</v>
      </c>
      <c r="E11" s="5">
        <f t="shared" si="3"/>
        <v>0.1081808622502629</v>
      </c>
      <c r="F11" s="2">
        <f t="shared" ref="F11:G11" si="11">SUM(F12:F15)</f>
        <v>15374</v>
      </c>
      <c r="G11" s="2">
        <f t="shared" si="11"/>
        <v>5669.1</v>
      </c>
      <c r="H11" s="5">
        <f t="shared" si="5"/>
        <v>0.36874593469493955</v>
      </c>
      <c r="I11" s="2">
        <f t="shared" si="8"/>
        <v>3611.5</v>
      </c>
      <c r="J11" s="5">
        <f t="shared" si="9"/>
        <v>2.7552002332814927</v>
      </c>
    </row>
    <row r="12" spans="1:10" ht="30" x14ac:dyDescent="0.25">
      <c r="A12" s="9" t="s">
        <v>168</v>
      </c>
      <c r="B12" s="10" t="s">
        <v>169</v>
      </c>
      <c r="C12" s="15">
        <v>16900</v>
      </c>
      <c r="D12" s="15">
        <v>2116.4</v>
      </c>
      <c r="E12" s="5">
        <f t="shared" si="3"/>
        <v>0.12523076923076923</v>
      </c>
      <c r="F12" s="15">
        <v>12700</v>
      </c>
      <c r="G12" s="15">
        <v>3957.9</v>
      </c>
      <c r="H12" s="5">
        <f t="shared" ref="H12:H15" si="12">G12/F12</f>
        <v>0.31164566929133858</v>
      </c>
      <c r="I12" s="2">
        <f t="shared" ref="I12:I15" si="13">G12-D12</f>
        <v>1841.5</v>
      </c>
      <c r="J12" s="5">
        <f t="shared" ref="J12:J15" si="14">G12/D12</f>
        <v>1.8701096201096201</v>
      </c>
    </row>
    <row r="13" spans="1:10" x14ac:dyDescent="0.25">
      <c r="A13" s="9" t="s">
        <v>170</v>
      </c>
      <c r="B13" s="10" t="s">
        <v>171</v>
      </c>
      <c r="C13" s="15">
        <v>0</v>
      </c>
      <c r="D13" s="15">
        <v>-61.1</v>
      </c>
      <c r="E13" s="5" t="e">
        <f t="shared" si="3"/>
        <v>#DIV/0!</v>
      </c>
      <c r="F13" s="15">
        <v>0</v>
      </c>
      <c r="G13" s="15">
        <v>0.5</v>
      </c>
      <c r="H13" s="5" t="e">
        <f t="shared" si="12"/>
        <v>#DIV/0!</v>
      </c>
      <c r="I13" s="2">
        <f t="shared" si="13"/>
        <v>61.6</v>
      </c>
      <c r="J13" s="5">
        <f t="shared" si="14"/>
        <v>-8.1833060556464818E-3</v>
      </c>
    </row>
    <row r="14" spans="1:10" x14ac:dyDescent="0.25">
      <c r="A14" s="9" t="s">
        <v>172</v>
      </c>
      <c r="B14" s="10" t="s">
        <v>173</v>
      </c>
      <c r="C14" s="15">
        <v>20</v>
      </c>
      <c r="D14" s="15">
        <v>73.400000000000006</v>
      </c>
      <c r="E14" s="5">
        <f t="shared" si="3"/>
        <v>3.6700000000000004</v>
      </c>
      <c r="F14" s="15">
        <v>74</v>
      </c>
      <c r="G14" s="15">
        <v>4.7</v>
      </c>
      <c r="H14" s="5">
        <f t="shared" si="12"/>
        <v>6.3513513513513517E-2</v>
      </c>
      <c r="I14" s="2">
        <f t="shared" si="13"/>
        <v>-68.7</v>
      </c>
      <c r="J14" s="5">
        <f t="shared" si="14"/>
        <v>6.4032697547683926E-2</v>
      </c>
    </row>
    <row r="15" spans="1:10" ht="30" x14ac:dyDescent="0.25">
      <c r="A15" s="9" t="s">
        <v>174</v>
      </c>
      <c r="B15" s="10" t="s">
        <v>175</v>
      </c>
      <c r="C15" s="15">
        <v>2100</v>
      </c>
      <c r="D15" s="15">
        <v>-71.099999999999994</v>
      </c>
      <c r="E15" s="5">
        <f t="shared" si="3"/>
        <v>-3.3857142857142856E-2</v>
      </c>
      <c r="F15" s="15">
        <v>2600</v>
      </c>
      <c r="G15" s="15">
        <v>1706</v>
      </c>
      <c r="H15" s="5">
        <f t="shared" si="12"/>
        <v>0.6561538461538462</v>
      </c>
      <c r="I15" s="2">
        <f t="shared" si="13"/>
        <v>1777.1</v>
      </c>
      <c r="J15" s="5">
        <f t="shared" si="14"/>
        <v>-23.994374120956401</v>
      </c>
    </row>
    <row r="16" spans="1:10" x14ac:dyDescent="0.25">
      <c r="A16" s="8" t="s">
        <v>20</v>
      </c>
      <c r="B16" s="7" t="s">
        <v>91</v>
      </c>
      <c r="C16" s="2">
        <f t="shared" ref="C16:D16" si="15">C17+C18</f>
        <v>1425</v>
      </c>
      <c r="D16" s="2">
        <f t="shared" si="15"/>
        <v>833.1</v>
      </c>
      <c r="E16" s="5">
        <f t="shared" si="3"/>
        <v>0.58463157894736839</v>
      </c>
      <c r="F16" s="2">
        <f t="shared" ref="F16:G16" si="16">F17+F18</f>
        <v>800</v>
      </c>
      <c r="G16" s="2">
        <f t="shared" si="16"/>
        <v>297</v>
      </c>
      <c r="H16" s="5">
        <f>G16/F16</f>
        <v>0.37125000000000002</v>
      </c>
      <c r="I16" s="2">
        <f t="shared" si="8"/>
        <v>-536.1</v>
      </c>
      <c r="J16" s="5">
        <f t="shared" si="9"/>
        <v>0.35649981994958585</v>
      </c>
    </row>
    <row r="17" spans="1:10" x14ac:dyDescent="0.25">
      <c r="A17" s="11" t="s">
        <v>179</v>
      </c>
      <c r="B17" s="10" t="s">
        <v>176</v>
      </c>
      <c r="C17" s="15">
        <v>0</v>
      </c>
      <c r="D17" s="15">
        <v>12.7</v>
      </c>
      <c r="E17" s="5" t="e">
        <f t="shared" si="3"/>
        <v>#DIV/0!</v>
      </c>
      <c r="F17" s="15">
        <v>0</v>
      </c>
      <c r="G17" s="15">
        <v>1.6</v>
      </c>
      <c r="H17" s="5" t="e">
        <f t="shared" ref="H17:H19" si="17">G17/F17</f>
        <v>#DIV/0!</v>
      </c>
      <c r="I17" s="2">
        <f t="shared" ref="I17:I18" si="18">G17-D17</f>
        <v>-11.1</v>
      </c>
      <c r="J17" s="5">
        <f t="shared" ref="J17:J18" si="19">G17/D17</f>
        <v>0.12598425196850396</v>
      </c>
    </row>
    <row r="18" spans="1:10" x14ac:dyDescent="0.25">
      <c r="A18" s="11" t="s">
        <v>177</v>
      </c>
      <c r="B18" s="10" t="s">
        <v>178</v>
      </c>
      <c r="C18" s="15">
        <v>1425</v>
      </c>
      <c r="D18" s="15">
        <v>820.4</v>
      </c>
      <c r="E18" s="5">
        <f t="shared" si="3"/>
        <v>0.57571929824561396</v>
      </c>
      <c r="F18" s="15">
        <v>800</v>
      </c>
      <c r="G18" s="15">
        <v>295.39999999999998</v>
      </c>
      <c r="H18" s="5">
        <f t="shared" si="17"/>
        <v>0.36924999999999997</v>
      </c>
      <c r="I18" s="2">
        <f t="shared" si="18"/>
        <v>-525</v>
      </c>
      <c r="J18" s="5">
        <f t="shared" si="19"/>
        <v>0.3600682593856655</v>
      </c>
    </row>
    <row r="19" spans="1:10" ht="15.75" x14ac:dyDescent="0.25">
      <c r="A19" s="8" t="s">
        <v>21</v>
      </c>
      <c r="B19" s="7" t="s">
        <v>92</v>
      </c>
      <c r="C19" s="14">
        <v>200</v>
      </c>
      <c r="D19" s="14">
        <v>35.9</v>
      </c>
      <c r="E19" s="5"/>
      <c r="F19" s="14">
        <v>245</v>
      </c>
      <c r="G19" s="14">
        <v>17.8</v>
      </c>
      <c r="H19" s="5">
        <f t="shared" si="17"/>
        <v>7.2653061224489793E-2</v>
      </c>
      <c r="I19" s="2">
        <f t="shared" si="8"/>
        <v>-18.099999999999998</v>
      </c>
      <c r="J19" s="5">
        <f t="shared" si="9"/>
        <v>0.49582172701949867</v>
      </c>
    </row>
    <row r="20" spans="1:10" ht="45" x14ac:dyDescent="0.25">
      <c r="A20" s="8" t="s">
        <v>22</v>
      </c>
      <c r="B20" s="7" t="s">
        <v>93</v>
      </c>
      <c r="C20" s="2">
        <v>7133.2</v>
      </c>
      <c r="D20" s="2">
        <v>3802.9</v>
      </c>
      <c r="E20" s="5">
        <f t="shared" si="3"/>
        <v>0.53312678741658726</v>
      </c>
      <c r="F20" s="2">
        <v>14616.6</v>
      </c>
      <c r="G20" s="2">
        <v>3259.7</v>
      </c>
      <c r="H20" s="5">
        <f t="shared" si="5"/>
        <v>0.22301355992501673</v>
      </c>
      <c r="I20" s="2">
        <f t="shared" si="8"/>
        <v>-543.20000000000027</v>
      </c>
      <c r="J20" s="5">
        <f t="shared" si="9"/>
        <v>0.8571616398012043</v>
      </c>
    </row>
    <row r="21" spans="1:10" x14ac:dyDescent="0.25">
      <c r="A21" s="8" t="s">
        <v>23</v>
      </c>
      <c r="B21" s="7" t="s">
        <v>94</v>
      </c>
      <c r="C21" s="2">
        <v>20525</v>
      </c>
      <c r="D21" s="2">
        <v>5585.5</v>
      </c>
      <c r="E21" s="5">
        <f t="shared" si="3"/>
        <v>0.27213154689403168</v>
      </c>
      <c r="F21" s="2">
        <v>20170</v>
      </c>
      <c r="G21" s="2">
        <v>1441.6</v>
      </c>
      <c r="H21" s="5">
        <f t="shared" si="5"/>
        <v>7.1472483886960828E-2</v>
      </c>
      <c r="I21" s="2">
        <f t="shared" si="8"/>
        <v>-4143.8999999999996</v>
      </c>
      <c r="J21" s="5">
        <f t="shared" si="9"/>
        <v>0.2580968579357264</v>
      </c>
    </row>
    <row r="22" spans="1:10" ht="30" x14ac:dyDescent="0.25">
      <c r="A22" s="8" t="s">
        <v>24</v>
      </c>
      <c r="B22" s="7" t="s">
        <v>95</v>
      </c>
      <c r="C22" s="2">
        <v>4045.4</v>
      </c>
      <c r="D22" s="2">
        <v>652.6</v>
      </c>
      <c r="E22" s="5">
        <f t="shared" si="3"/>
        <v>0.16131902902061601</v>
      </c>
      <c r="F22" s="2">
        <v>2559.6999999999998</v>
      </c>
      <c r="G22" s="2">
        <v>701.5</v>
      </c>
      <c r="H22" s="5">
        <f t="shared" si="5"/>
        <v>0.27405555338516235</v>
      </c>
      <c r="I22" s="2">
        <f t="shared" si="8"/>
        <v>48.899999999999977</v>
      </c>
      <c r="J22" s="5">
        <f t="shared" si="9"/>
        <v>1.0749310450505669</v>
      </c>
    </row>
    <row r="23" spans="1:10" ht="30" x14ac:dyDescent="0.25">
      <c r="A23" s="8" t="s">
        <v>25</v>
      </c>
      <c r="B23" s="7" t="s">
        <v>96</v>
      </c>
      <c r="C23" s="2">
        <v>298.3</v>
      </c>
      <c r="D23" s="2">
        <v>581.20000000000005</v>
      </c>
      <c r="E23" s="5">
        <f t="shared" si="3"/>
        <v>1.9483741200134095</v>
      </c>
      <c r="F23" s="2">
        <v>400</v>
      </c>
      <c r="G23" s="2">
        <v>194.9</v>
      </c>
      <c r="H23" s="5">
        <f t="shared" si="5"/>
        <v>0.48725000000000002</v>
      </c>
      <c r="I23" s="2">
        <f t="shared" si="8"/>
        <v>-386.30000000000007</v>
      </c>
      <c r="J23" s="5">
        <f t="shared" si="9"/>
        <v>0.33534067446662075</v>
      </c>
    </row>
    <row r="24" spans="1:10" x14ac:dyDescent="0.25">
      <c r="A24" s="8" t="s">
        <v>26</v>
      </c>
      <c r="B24" s="7" t="s">
        <v>97</v>
      </c>
      <c r="C24" s="2">
        <v>323.60000000000002</v>
      </c>
      <c r="D24" s="2">
        <v>331</v>
      </c>
      <c r="E24" s="5">
        <f t="shared" ref="E24:E61" si="20">D24/C24</f>
        <v>1.0228677379480839</v>
      </c>
      <c r="F24" s="2">
        <v>180.3</v>
      </c>
      <c r="G24" s="2">
        <v>493.3</v>
      </c>
      <c r="H24" s="5">
        <f t="shared" si="5"/>
        <v>2.7359955629506376</v>
      </c>
      <c r="I24" s="2">
        <f t="shared" si="8"/>
        <v>162.30000000000001</v>
      </c>
      <c r="J24" s="5">
        <f t="shared" si="9"/>
        <v>1.490332326283988</v>
      </c>
    </row>
    <row r="25" spans="1:10" x14ac:dyDescent="0.25">
      <c r="A25" s="8" t="s">
        <v>27</v>
      </c>
      <c r="B25" s="7" t="s">
        <v>98</v>
      </c>
      <c r="C25" s="2">
        <v>50</v>
      </c>
      <c r="D25" s="2">
        <v>13.4</v>
      </c>
      <c r="E25" s="5">
        <f t="shared" si="20"/>
        <v>0.26800000000000002</v>
      </c>
      <c r="F25" s="2">
        <v>30</v>
      </c>
      <c r="G25" s="2">
        <v>8.6</v>
      </c>
      <c r="H25" s="5">
        <f t="shared" si="5"/>
        <v>0.28666666666666668</v>
      </c>
      <c r="I25" s="2">
        <f t="shared" si="8"/>
        <v>-4.8000000000000007</v>
      </c>
      <c r="J25" s="5">
        <f t="shared" si="9"/>
        <v>0.64179104477611937</v>
      </c>
    </row>
    <row r="26" spans="1:10" x14ac:dyDescent="0.25">
      <c r="A26" s="8" t="s">
        <v>28</v>
      </c>
      <c r="B26" s="7" t="s">
        <v>99</v>
      </c>
      <c r="C26" s="2">
        <f>C27+C33+C34+C35</f>
        <v>796136.6</v>
      </c>
      <c r="D26" s="2">
        <f t="shared" ref="D26" si="21">D27+D33+D34+D35</f>
        <v>172749.19999999998</v>
      </c>
      <c r="E26" s="5">
        <f t="shared" si="20"/>
        <v>0.21698437177740601</v>
      </c>
      <c r="F26" s="2">
        <f>F27+F33+F34+F35</f>
        <v>873367.89999999991</v>
      </c>
      <c r="G26" s="2">
        <f>G27+G33+G34+G35+G32</f>
        <v>219629.69999999998</v>
      </c>
      <c r="H26" s="5">
        <f t="shared" si="5"/>
        <v>0.2514744359164105</v>
      </c>
      <c r="I26" s="2">
        <f t="shared" si="8"/>
        <v>46880.5</v>
      </c>
      <c r="J26" s="5">
        <f t="shared" si="9"/>
        <v>1.271378970206519</v>
      </c>
    </row>
    <row r="27" spans="1:10" ht="30" x14ac:dyDescent="0.25">
      <c r="A27" s="8" t="s">
        <v>29</v>
      </c>
      <c r="B27" s="7" t="s">
        <v>101</v>
      </c>
      <c r="C27" s="2">
        <f>C28+C29+C30+C31</f>
        <v>777596.2</v>
      </c>
      <c r="D27" s="2">
        <f t="shared" ref="D27" si="22">D28+D29+D30+D31+D33</f>
        <v>172759.4</v>
      </c>
      <c r="E27" s="5">
        <f t="shared" si="20"/>
        <v>0.22217109600072635</v>
      </c>
      <c r="F27" s="2">
        <f>F28+F29+F30+F31</f>
        <v>873367.89999999991</v>
      </c>
      <c r="G27" s="2">
        <f t="shared" ref="G27" si="23">G28+G29+G30+G31+G33</f>
        <v>219625.69999999998</v>
      </c>
      <c r="H27" s="5">
        <f t="shared" si="5"/>
        <v>0.2514698559450147</v>
      </c>
      <c r="I27" s="2">
        <f t="shared" si="8"/>
        <v>46866.299999999988</v>
      </c>
      <c r="J27" s="5">
        <f t="shared" si="9"/>
        <v>1.2712807523063867</v>
      </c>
    </row>
    <row r="28" spans="1:10" x14ac:dyDescent="0.25">
      <c r="A28" s="12" t="s">
        <v>30</v>
      </c>
      <c r="B28" s="7" t="s">
        <v>100</v>
      </c>
      <c r="C28" s="15">
        <v>71742.399999999994</v>
      </c>
      <c r="D28" s="15">
        <v>18356</v>
      </c>
      <c r="E28" s="5">
        <f t="shared" si="20"/>
        <v>0.25585985414482931</v>
      </c>
      <c r="F28" s="15">
        <v>147068.9</v>
      </c>
      <c r="G28" s="15">
        <v>36767.199999999997</v>
      </c>
      <c r="H28" s="5">
        <f t="shared" si="5"/>
        <v>0.24999983001164761</v>
      </c>
      <c r="I28" s="2">
        <f t="shared" si="8"/>
        <v>18411.199999999997</v>
      </c>
      <c r="J28" s="5">
        <f t="shared" si="9"/>
        <v>2.003007191109174</v>
      </c>
    </row>
    <row r="29" spans="1:10" ht="30" x14ac:dyDescent="0.25">
      <c r="A29" s="12" t="s">
        <v>31</v>
      </c>
      <c r="B29" s="7" t="s">
        <v>101</v>
      </c>
      <c r="C29" s="2">
        <v>128344.1</v>
      </c>
      <c r="D29" s="2">
        <v>28825.9</v>
      </c>
      <c r="E29" s="5">
        <f t="shared" si="20"/>
        <v>0.22459855965330702</v>
      </c>
      <c r="F29" s="2">
        <v>86883.199999999997</v>
      </c>
      <c r="G29" s="2">
        <v>41092.1</v>
      </c>
      <c r="H29" s="5">
        <f t="shared" si="5"/>
        <v>0.47295794814187325</v>
      </c>
      <c r="I29" s="2">
        <f t="shared" si="8"/>
        <v>12266.199999999997</v>
      </c>
      <c r="J29" s="5">
        <f t="shared" si="9"/>
        <v>1.425527043388064</v>
      </c>
    </row>
    <row r="30" spans="1:10" x14ac:dyDescent="0.25">
      <c r="A30" s="12" t="s">
        <v>32</v>
      </c>
      <c r="B30" s="7" t="s">
        <v>102</v>
      </c>
      <c r="C30" s="2">
        <v>549546.19999999995</v>
      </c>
      <c r="D30" s="2">
        <v>119949.6</v>
      </c>
      <c r="E30" s="5">
        <f t="shared" si="20"/>
        <v>0.21827027463751003</v>
      </c>
      <c r="F30" s="2">
        <v>610506.69999999995</v>
      </c>
      <c r="G30" s="2">
        <v>136149</v>
      </c>
      <c r="H30" s="5">
        <f t="shared" si="5"/>
        <v>0.22300983756607423</v>
      </c>
      <c r="I30" s="2">
        <f t="shared" si="8"/>
        <v>16199.399999999994</v>
      </c>
      <c r="J30" s="5">
        <f t="shared" si="9"/>
        <v>1.1350517217231237</v>
      </c>
    </row>
    <row r="31" spans="1:10" x14ac:dyDescent="0.25">
      <c r="A31" s="12" t="s">
        <v>33</v>
      </c>
      <c r="B31" s="7" t="s">
        <v>103</v>
      </c>
      <c r="C31" s="2">
        <v>27963.5</v>
      </c>
      <c r="D31" s="2">
        <v>5627.9</v>
      </c>
      <c r="E31" s="5">
        <f t="shared" si="20"/>
        <v>0.20125878377170239</v>
      </c>
      <c r="F31" s="2">
        <v>28909.1</v>
      </c>
      <c r="G31" s="2">
        <v>5617.4</v>
      </c>
      <c r="H31" s="5">
        <f t="shared" si="5"/>
        <v>0.19431251751178694</v>
      </c>
      <c r="I31" s="2">
        <f t="shared" si="8"/>
        <v>-10.5</v>
      </c>
      <c r="J31" s="5">
        <f t="shared" si="9"/>
        <v>0.99813429520780395</v>
      </c>
    </row>
    <row r="32" spans="1:10" ht="15" customHeight="1" x14ac:dyDescent="0.25">
      <c r="A32" s="12" t="s">
        <v>188</v>
      </c>
      <c r="B32" s="28">
        <v>2.08E+16</v>
      </c>
      <c r="C32" s="2">
        <v>0</v>
      </c>
      <c r="D32" s="2">
        <v>0</v>
      </c>
      <c r="E32" s="5" t="e">
        <f t="shared" si="20"/>
        <v>#DIV/0!</v>
      </c>
      <c r="F32" s="2">
        <v>0</v>
      </c>
      <c r="G32" s="2">
        <v>-44.3</v>
      </c>
      <c r="H32" s="5" t="e">
        <f t="shared" si="5"/>
        <v>#DIV/0!</v>
      </c>
      <c r="I32" s="2">
        <f t="shared" si="8"/>
        <v>-44.3</v>
      </c>
      <c r="J32" s="5" t="e">
        <f t="shared" si="9"/>
        <v>#DIV/0!</v>
      </c>
    </row>
    <row r="33" spans="1:10" x14ac:dyDescent="0.25">
      <c r="A33" s="8" t="s">
        <v>34</v>
      </c>
      <c r="B33" s="7" t="s">
        <v>104</v>
      </c>
      <c r="C33" s="2">
        <v>18550.599999999999</v>
      </c>
      <c r="D33" s="2">
        <v>0</v>
      </c>
      <c r="E33" s="5">
        <f t="shared" si="20"/>
        <v>0</v>
      </c>
      <c r="F33" s="2">
        <v>0</v>
      </c>
      <c r="G33" s="2">
        <v>0</v>
      </c>
      <c r="H33" s="5" t="e">
        <f t="shared" si="5"/>
        <v>#DIV/0!</v>
      </c>
      <c r="I33" s="2">
        <f t="shared" si="8"/>
        <v>0</v>
      </c>
      <c r="J33" s="5" t="e">
        <f t="shared" si="9"/>
        <v>#DIV/0!</v>
      </c>
    </row>
    <row r="34" spans="1:10" ht="60" x14ac:dyDescent="0.25">
      <c r="A34" s="8" t="s">
        <v>35</v>
      </c>
      <c r="B34" s="7" t="s">
        <v>105</v>
      </c>
      <c r="C34" s="2">
        <v>0</v>
      </c>
      <c r="D34" s="2">
        <v>4.3</v>
      </c>
      <c r="E34" s="5"/>
      <c r="F34" s="2">
        <v>0</v>
      </c>
      <c r="G34" s="2">
        <v>48.3</v>
      </c>
      <c r="H34" s="5" t="e">
        <f t="shared" si="5"/>
        <v>#DIV/0!</v>
      </c>
      <c r="I34" s="2">
        <f t="shared" si="8"/>
        <v>44</v>
      </c>
      <c r="J34" s="5">
        <f t="shared" si="9"/>
        <v>11.232558139534884</v>
      </c>
    </row>
    <row r="35" spans="1:10" ht="45" x14ac:dyDescent="0.25">
      <c r="A35" s="8" t="s">
        <v>36</v>
      </c>
      <c r="B35" s="7" t="s">
        <v>106</v>
      </c>
      <c r="C35" s="2">
        <v>-10.199999999999999</v>
      </c>
      <c r="D35" s="2">
        <v>-14.5</v>
      </c>
      <c r="E35" s="5"/>
      <c r="F35" s="2">
        <v>0</v>
      </c>
      <c r="G35" s="2"/>
      <c r="H35" s="5" t="e">
        <f t="shared" si="5"/>
        <v>#DIV/0!</v>
      </c>
      <c r="I35" s="2">
        <f t="shared" si="8"/>
        <v>14.5</v>
      </c>
      <c r="J35" s="5">
        <f t="shared" si="9"/>
        <v>0</v>
      </c>
    </row>
    <row r="36" spans="1:10" s="26" customFormat="1" x14ac:dyDescent="0.25">
      <c r="A36" s="16" t="s">
        <v>107</v>
      </c>
      <c r="B36" s="17" t="s">
        <v>11</v>
      </c>
      <c r="C36" s="18">
        <f>C38+C47+C49+C53+C56+C61+C63+C70+C72+C74+C79+C81+C83</f>
        <v>1106093.8999999999</v>
      </c>
      <c r="D36" s="18">
        <f>D38+D47+D49+D53+D56+D61+D63+D70+D72+D74+D79+D81+D83</f>
        <v>249765.29999999996</v>
      </c>
      <c r="E36" s="19">
        <f t="shared" si="20"/>
        <v>0.22580840559739093</v>
      </c>
      <c r="F36" s="18">
        <f>F38+F47+F49+F53+F56+F61+F63+F70+F72+F74+F79+F81+F83</f>
        <v>1227171.0999999999</v>
      </c>
      <c r="G36" s="18">
        <f>G38+G47+G49+G53+G56+G61+G63+G70+G72+G74+G79+G81+G83</f>
        <v>280036.09999999998</v>
      </c>
      <c r="H36" s="19">
        <f t="shared" si="5"/>
        <v>0.22819645932013882</v>
      </c>
      <c r="I36" s="18">
        <f>G36-D36</f>
        <v>30270.800000000017</v>
      </c>
      <c r="J36" s="19">
        <f t="shared" si="9"/>
        <v>1.1211969797245656</v>
      </c>
    </row>
    <row r="37" spans="1:10" s="26" customFormat="1" x14ac:dyDescent="0.25">
      <c r="A37" s="20" t="s">
        <v>12</v>
      </c>
      <c r="B37" s="17"/>
      <c r="C37" s="18"/>
      <c r="D37" s="18"/>
      <c r="E37" s="19"/>
      <c r="F37" s="18"/>
      <c r="G37" s="18"/>
      <c r="H37" s="19"/>
      <c r="I37" s="18"/>
      <c r="J37" s="19"/>
    </row>
    <row r="38" spans="1:10" s="26" customFormat="1" x14ac:dyDescent="0.25">
      <c r="A38" s="16" t="s">
        <v>37</v>
      </c>
      <c r="B38" s="17" t="s">
        <v>108</v>
      </c>
      <c r="C38" s="18">
        <v>112676.4</v>
      </c>
      <c r="D38" s="18">
        <v>24955</v>
      </c>
      <c r="E38" s="19">
        <f t="shared" si="20"/>
        <v>0.22147494950140403</v>
      </c>
      <c r="F38" s="18">
        <v>131900.70000000001</v>
      </c>
      <c r="G38" s="18">
        <v>28016.3</v>
      </c>
      <c r="H38" s="19">
        <f t="shared" si="5"/>
        <v>0.21240448306946055</v>
      </c>
      <c r="I38" s="18">
        <f t="shared" si="8"/>
        <v>3061.2999999999993</v>
      </c>
      <c r="J38" s="19">
        <f t="shared" si="9"/>
        <v>1.1226728110599078</v>
      </c>
    </row>
    <row r="39" spans="1:10" s="26" customFormat="1" ht="30" x14ac:dyDescent="0.25">
      <c r="A39" s="27" t="s">
        <v>38</v>
      </c>
      <c r="B39" s="17" t="s">
        <v>109</v>
      </c>
      <c r="C39" s="18">
        <v>4489</v>
      </c>
      <c r="D39" s="18">
        <v>915</v>
      </c>
      <c r="E39" s="19">
        <f t="shared" si="20"/>
        <v>0.20383158832702161</v>
      </c>
      <c r="F39" s="18">
        <v>4900.2</v>
      </c>
      <c r="G39" s="18">
        <v>1012.4</v>
      </c>
      <c r="H39" s="19">
        <f t="shared" si="5"/>
        <v>0.20660381208930248</v>
      </c>
      <c r="I39" s="18">
        <f t="shared" si="8"/>
        <v>97.399999999999977</v>
      </c>
      <c r="J39" s="19">
        <f t="shared" si="9"/>
        <v>1.106448087431694</v>
      </c>
    </row>
    <row r="40" spans="1:10" s="26" customFormat="1" ht="45" x14ac:dyDescent="0.25">
      <c r="A40" s="27" t="s">
        <v>39</v>
      </c>
      <c r="B40" s="17" t="s">
        <v>110</v>
      </c>
      <c r="C40" s="18">
        <v>50</v>
      </c>
      <c r="D40" s="18">
        <v>25.5</v>
      </c>
      <c r="E40" s="19">
        <f t="shared" si="20"/>
        <v>0.51</v>
      </c>
      <c r="F40" s="18">
        <v>100</v>
      </c>
      <c r="G40" s="18">
        <v>0</v>
      </c>
      <c r="H40" s="19">
        <f t="shared" si="5"/>
        <v>0</v>
      </c>
      <c r="I40" s="18">
        <f t="shared" si="8"/>
        <v>-25.5</v>
      </c>
      <c r="J40" s="19">
        <f t="shared" si="9"/>
        <v>0</v>
      </c>
    </row>
    <row r="41" spans="1:10" s="26" customFormat="1" ht="45" x14ac:dyDescent="0.25">
      <c r="A41" s="27" t="s">
        <v>40</v>
      </c>
      <c r="B41" s="17" t="s">
        <v>111</v>
      </c>
      <c r="C41" s="18">
        <v>35152.699999999997</v>
      </c>
      <c r="D41" s="18">
        <v>7529.9</v>
      </c>
      <c r="E41" s="19">
        <f t="shared" si="20"/>
        <v>0.21420545221277457</v>
      </c>
      <c r="F41" s="18">
        <v>39157</v>
      </c>
      <c r="G41" s="18">
        <v>9188.1</v>
      </c>
      <c r="H41" s="19">
        <f t="shared" si="5"/>
        <v>0.23464770028347423</v>
      </c>
      <c r="I41" s="18">
        <f t="shared" si="8"/>
        <v>1658.2000000000007</v>
      </c>
      <c r="J41" s="19">
        <f t="shared" si="9"/>
        <v>1.2202154079071437</v>
      </c>
    </row>
    <row r="42" spans="1:10" s="26" customFormat="1" x14ac:dyDescent="0.25">
      <c r="A42" s="27" t="s">
        <v>41</v>
      </c>
      <c r="B42" s="17" t="s">
        <v>112</v>
      </c>
      <c r="C42" s="18">
        <v>0.3</v>
      </c>
      <c r="D42" s="18">
        <v>0</v>
      </c>
      <c r="E42" s="19">
        <f t="shared" si="20"/>
        <v>0</v>
      </c>
      <c r="F42" s="18">
        <v>0.3</v>
      </c>
      <c r="G42" s="18">
        <v>0</v>
      </c>
      <c r="H42" s="19">
        <f t="shared" si="5"/>
        <v>0</v>
      </c>
      <c r="I42" s="18">
        <f t="shared" si="8"/>
        <v>0</v>
      </c>
      <c r="J42" s="19" t="e">
        <f t="shared" si="9"/>
        <v>#DIV/0!</v>
      </c>
    </row>
    <row r="43" spans="1:10" s="26" customFormat="1" ht="30" x14ac:dyDescent="0.25">
      <c r="A43" s="27" t="s">
        <v>42</v>
      </c>
      <c r="B43" s="17" t="s">
        <v>113</v>
      </c>
      <c r="C43" s="18">
        <v>36098.800000000003</v>
      </c>
      <c r="D43" s="18">
        <v>7681.1</v>
      </c>
      <c r="E43" s="19">
        <f t="shared" si="20"/>
        <v>0.21277992620253305</v>
      </c>
      <c r="F43" s="18">
        <v>41270.5</v>
      </c>
      <c r="G43" s="18">
        <v>8250.4</v>
      </c>
      <c r="H43" s="19">
        <f t="shared" si="5"/>
        <v>0.19991034758483661</v>
      </c>
      <c r="I43" s="18">
        <f t="shared" si="8"/>
        <v>569.29999999999927</v>
      </c>
      <c r="J43" s="19">
        <f t="shared" si="9"/>
        <v>1.0741169884521746</v>
      </c>
    </row>
    <row r="44" spans="1:10" s="26" customFormat="1" x14ac:dyDescent="0.25">
      <c r="A44" s="27" t="s">
        <v>43</v>
      </c>
      <c r="B44" s="17" t="s">
        <v>114</v>
      </c>
      <c r="C44" s="18">
        <v>70</v>
      </c>
      <c r="D44" s="18">
        <v>0</v>
      </c>
      <c r="E44" s="19">
        <f t="shared" si="20"/>
        <v>0</v>
      </c>
      <c r="F44" s="18">
        <v>4758.8</v>
      </c>
      <c r="G44" s="18">
        <v>43.8</v>
      </c>
      <c r="H44" s="19">
        <f t="shared" si="5"/>
        <v>9.2040010086576439E-3</v>
      </c>
      <c r="I44" s="18">
        <f t="shared" si="8"/>
        <v>43.8</v>
      </c>
      <c r="J44" s="19" t="e">
        <f t="shared" si="9"/>
        <v>#DIV/0!</v>
      </c>
    </row>
    <row r="45" spans="1:10" s="26" customFormat="1" x14ac:dyDescent="0.25">
      <c r="A45" s="27" t="s">
        <v>115</v>
      </c>
      <c r="B45" s="17" t="s">
        <v>116</v>
      </c>
      <c r="C45" s="18">
        <v>500</v>
      </c>
      <c r="D45" s="18">
        <v>0</v>
      </c>
      <c r="E45" s="19">
        <f t="shared" si="20"/>
        <v>0</v>
      </c>
      <c r="F45" s="18">
        <v>500</v>
      </c>
      <c r="G45" s="18">
        <v>0</v>
      </c>
      <c r="H45" s="19">
        <f t="shared" si="5"/>
        <v>0</v>
      </c>
      <c r="I45" s="18">
        <f t="shared" si="8"/>
        <v>0</v>
      </c>
      <c r="J45" s="19" t="e">
        <f t="shared" si="9"/>
        <v>#DIV/0!</v>
      </c>
    </row>
    <row r="46" spans="1:10" s="26" customFormat="1" x14ac:dyDescent="0.25">
      <c r="A46" s="27" t="s">
        <v>44</v>
      </c>
      <c r="B46" s="17" t="s">
        <v>117</v>
      </c>
      <c r="C46" s="18">
        <v>36315.599999999999</v>
      </c>
      <c r="D46" s="18">
        <v>8803.5</v>
      </c>
      <c r="E46" s="19">
        <f t="shared" si="20"/>
        <v>0.24241648217295048</v>
      </c>
      <c r="F46" s="18">
        <v>41213.9</v>
      </c>
      <c r="G46" s="18">
        <v>9521.6</v>
      </c>
      <c r="H46" s="19">
        <f t="shared" si="5"/>
        <v>0.23102885191646508</v>
      </c>
      <c r="I46" s="18">
        <f t="shared" si="8"/>
        <v>718.10000000000036</v>
      </c>
      <c r="J46" s="19">
        <f t="shared" si="9"/>
        <v>1.081569830181178</v>
      </c>
    </row>
    <row r="47" spans="1:10" s="26" customFormat="1" x14ac:dyDescent="0.25">
      <c r="A47" s="16" t="s">
        <v>45</v>
      </c>
      <c r="B47" s="17" t="s">
        <v>118</v>
      </c>
      <c r="C47" s="18">
        <v>692.6</v>
      </c>
      <c r="D47" s="18">
        <v>2.9</v>
      </c>
      <c r="E47" s="19">
        <f t="shared" si="20"/>
        <v>4.1871209933583599E-3</v>
      </c>
      <c r="F47" s="18">
        <v>610.9</v>
      </c>
      <c r="G47" s="18">
        <v>27.1</v>
      </c>
      <c r="H47" s="19">
        <f t="shared" si="5"/>
        <v>4.4360779178261582E-2</v>
      </c>
      <c r="I47" s="18">
        <f t="shared" si="8"/>
        <v>24.200000000000003</v>
      </c>
      <c r="J47" s="19">
        <f t="shared" si="9"/>
        <v>9.3448275862068968</v>
      </c>
    </row>
    <row r="48" spans="1:10" s="26" customFormat="1" x14ac:dyDescent="0.25">
      <c r="A48" s="20" t="s">
        <v>46</v>
      </c>
      <c r="B48" s="17" t="s">
        <v>119</v>
      </c>
      <c r="C48" s="18">
        <v>692.6</v>
      </c>
      <c r="D48" s="18">
        <v>2.9</v>
      </c>
      <c r="E48" s="19">
        <f t="shared" si="20"/>
        <v>4.1871209933583599E-3</v>
      </c>
      <c r="F48" s="18">
        <v>610.9</v>
      </c>
      <c r="G48" s="18">
        <v>27.1</v>
      </c>
      <c r="H48" s="19">
        <f t="shared" si="5"/>
        <v>4.4360779178261582E-2</v>
      </c>
      <c r="I48" s="18">
        <f t="shared" si="8"/>
        <v>24.200000000000003</v>
      </c>
      <c r="J48" s="19">
        <f t="shared" si="9"/>
        <v>9.3448275862068968</v>
      </c>
    </row>
    <row r="49" spans="1:10" s="26" customFormat="1" ht="30" x14ac:dyDescent="0.25">
      <c r="A49" s="21" t="s">
        <v>47</v>
      </c>
      <c r="B49" s="17" t="s">
        <v>120</v>
      </c>
      <c r="C49" s="18">
        <v>7924</v>
      </c>
      <c r="D49" s="18">
        <v>1535.1</v>
      </c>
      <c r="E49" s="19">
        <f t="shared" si="20"/>
        <v>0.19372791519434629</v>
      </c>
      <c r="F49" s="18">
        <v>15071.6</v>
      </c>
      <c r="G49" s="18">
        <v>1976.4</v>
      </c>
      <c r="H49" s="19">
        <f t="shared" si="5"/>
        <v>0.13113405345152473</v>
      </c>
      <c r="I49" s="18">
        <f t="shared" si="8"/>
        <v>441.30000000000018</v>
      </c>
      <c r="J49" s="19">
        <f t="shared" si="9"/>
        <v>1.2874731287863985</v>
      </c>
    </row>
    <row r="50" spans="1:10" s="26" customFormat="1" x14ac:dyDescent="0.25">
      <c r="A50" s="27" t="s">
        <v>121</v>
      </c>
      <c r="B50" s="17" t="s">
        <v>122</v>
      </c>
      <c r="C50" s="18">
        <v>624</v>
      </c>
      <c r="D50" s="18">
        <v>0</v>
      </c>
      <c r="E50" s="19">
        <f t="shared" si="20"/>
        <v>0</v>
      </c>
      <c r="F50" s="18">
        <v>6185</v>
      </c>
      <c r="G50" s="18">
        <v>5.8</v>
      </c>
      <c r="H50" s="19">
        <f t="shared" si="5"/>
        <v>9.3775262732417137E-4</v>
      </c>
      <c r="I50" s="18">
        <f t="shared" si="8"/>
        <v>5.8</v>
      </c>
      <c r="J50" s="19" t="e">
        <f t="shared" si="9"/>
        <v>#DIV/0!</v>
      </c>
    </row>
    <row r="51" spans="1:10" s="26" customFormat="1" ht="30" x14ac:dyDescent="0.25">
      <c r="A51" s="27" t="s">
        <v>123</v>
      </c>
      <c r="B51" s="17" t="s">
        <v>124</v>
      </c>
      <c r="C51" s="18">
        <v>7210</v>
      </c>
      <c r="D51" s="18">
        <v>1475.5</v>
      </c>
      <c r="E51" s="19">
        <f t="shared" si="20"/>
        <v>0.20464632454923717</v>
      </c>
      <c r="F51" s="18">
        <v>8781.6</v>
      </c>
      <c r="G51" s="18">
        <v>1970.6</v>
      </c>
      <c r="H51" s="19">
        <f t="shared" si="5"/>
        <v>0.22440102031520451</v>
      </c>
      <c r="I51" s="18">
        <f t="shared" si="8"/>
        <v>495.09999999999991</v>
      </c>
      <c r="J51" s="19">
        <f t="shared" si="9"/>
        <v>1.3355472721111488</v>
      </c>
    </row>
    <row r="52" spans="1:10" s="26" customFormat="1" ht="30" x14ac:dyDescent="0.25">
      <c r="A52" s="27" t="s">
        <v>48</v>
      </c>
      <c r="B52" s="17" t="s">
        <v>125</v>
      </c>
      <c r="C52" s="18">
        <v>90</v>
      </c>
      <c r="D52" s="18">
        <v>59.6</v>
      </c>
      <c r="E52" s="19">
        <f t="shared" si="20"/>
        <v>0.66222222222222227</v>
      </c>
      <c r="F52" s="18">
        <v>105</v>
      </c>
      <c r="G52" s="18">
        <v>0</v>
      </c>
      <c r="H52" s="19">
        <f t="shared" si="5"/>
        <v>0</v>
      </c>
      <c r="I52" s="18">
        <f t="shared" si="8"/>
        <v>-59.6</v>
      </c>
      <c r="J52" s="19">
        <f t="shared" si="9"/>
        <v>0</v>
      </c>
    </row>
    <row r="53" spans="1:10" s="26" customFormat="1" x14ac:dyDescent="0.25">
      <c r="A53" s="16" t="s">
        <v>49</v>
      </c>
      <c r="B53" s="17" t="s">
        <v>126</v>
      </c>
      <c r="C53" s="18">
        <v>8834.6</v>
      </c>
      <c r="D53" s="18">
        <v>150</v>
      </c>
      <c r="E53" s="19">
        <f t="shared" si="20"/>
        <v>1.6978697394335905E-2</v>
      </c>
      <c r="F53" s="18">
        <v>12996.9</v>
      </c>
      <c r="G53" s="18">
        <v>690</v>
      </c>
      <c r="H53" s="19">
        <f t="shared" si="5"/>
        <v>5.3089582900537821E-2</v>
      </c>
      <c r="I53" s="18">
        <f t="shared" si="8"/>
        <v>540</v>
      </c>
      <c r="J53" s="19">
        <f t="shared" si="9"/>
        <v>4.5999999999999996</v>
      </c>
    </row>
    <row r="54" spans="1:10" s="26" customFormat="1" x14ac:dyDescent="0.25">
      <c r="A54" s="20" t="s">
        <v>50</v>
      </c>
      <c r="B54" s="17" t="s">
        <v>127</v>
      </c>
      <c r="C54" s="18">
        <v>8595.2000000000007</v>
      </c>
      <c r="D54" s="18">
        <v>150</v>
      </c>
      <c r="E54" s="19">
        <f t="shared" si="20"/>
        <v>1.7451600893521966E-2</v>
      </c>
      <c r="F54" s="18">
        <v>10557</v>
      </c>
      <c r="G54" s="18">
        <v>40</v>
      </c>
      <c r="H54" s="19">
        <f t="shared" si="5"/>
        <v>3.788955195604812E-3</v>
      </c>
      <c r="I54" s="18">
        <f t="shared" si="8"/>
        <v>-110</v>
      </c>
      <c r="J54" s="19">
        <f t="shared" si="9"/>
        <v>0.26666666666666666</v>
      </c>
    </row>
    <row r="55" spans="1:10" s="26" customFormat="1" x14ac:dyDescent="0.25">
      <c r="A55" s="20" t="s">
        <v>51</v>
      </c>
      <c r="B55" s="17" t="s">
        <v>128</v>
      </c>
      <c r="C55" s="18">
        <v>239.4</v>
      </c>
      <c r="D55" s="18">
        <v>0</v>
      </c>
      <c r="E55" s="19">
        <f t="shared" si="20"/>
        <v>0</v>
      </c>
      <c r="F55" s="18">
        <v>2439.9</v>
      </c>
      <c r="G55" s="18">
        <v>650</v>
      </c>
      <c r="H55" s="19">
        <f t="shared" si="5"/>
        <v>0.2664043608344604</v>
      </c>
      <c r="I55" s="18">
        <f t="shared" si="8"/>
        <v>650</v>
      </c>
      <c r="J55" s="19" t="e">
        <f t="shared" si="9"/>
        <v>#DIV/0!</v>
      </c>
    </row>
    <row r="56" spans="1:10" s="26" customFormat="1" x14ac:dyDescent="0.25">
      <c r="A56" s="16" t="s">
        <v>52</v>
      </c>
      <c r="B56" s="17" t="s">
        <v>129</v>
      </c>
      <c r="C56" s="18">
        <v>21783.9</v>
      </c>
      <c r="D56" s="18">
        <v>1674.9</v>
      </c>
      <c r="E56" s="19">
        <f t="shared" si="20"/>
        <v>7.6887058791125548E-2</v>
      </c>
      <c r="F56" s="18">
        <v>21057.8</v>
      </c>
      <c r="G56" s="18">
        <v>928.8</v>
      </c>
      <c r="H56" s="19">
        <f t="shared" si="5"/>
        <v>4.4107171689350265E-2</v>
      </c>
      <c r="I56" s="18">
        <f t="shared" si="8"/>
        <v>-746.10000000000014</v>
      </c>
      <c r="J56" s="19">
        <f t="shared" si="9"/>
        <v>0.55454056958624387</v>
      </c>
    </row>
    <row r="57" spans="1:10" s="26" customFormat="1" x14ac:dyDescent="0.25">
      <c r="A57" s="27" t="s">
        <v>53</v>
      </c>
      <c r="B57" s="17" t="s">
        <v>130</v>
      </c>
      <c r="C57" s="18">
        <v>196.3</v>
      </c>
      <c r="D57" s="18">
        <v>196.3</v>
      </c>
      <c r="E57" s="19">
        <f t="shared" si="20"/>
        <v>1</v>
      </c>
      <c r="F57" s="18">
        <v>335.3</v>
      </c>
      <c r="G57" s="18">
        <v>0</v>
      </c>
      <c r="H57" s="19">
        <f t="shared" si="5"/>
        <v>0</v>
      </c>
      <c r="I57" s="18">
        <f t="shared" si="8"/>
        <v>-196.3</v>
      </c>
      <c r="J57" s="19">
        <f t="shared" si="9"/>
        <v>0</v>
      </c>
    </row>
    <row r="58" spans="1:10" s="26" customFormat="1" x14ac:dyDescent="0.25">
      <c r="A58" s="27" t="s">
        <v>54</v>
      </c>
      <c r="B58" s="17" t="s">
        <v>131</v>
      </c>
      <c r="C58" s="18">
        <v>21311.1</v>
      </c>
      <c r="D58" s="18">
        <v>1438.5</v>
      </c>
      <c r="E58" s="19">
        <f t="shared" si="20"/>
        <v>6.7500035192927632E-2</v>
      </c>
      <c r="F58" s="18">
        <v>20703.8</v>
      </c>
      <c r="G58" s="18">
        <v>925.8</v>
      </c>
      <c r="H58" s="19">
        <f t="shared" si="5"/>
        <v>4.4716428868130487E-2</v>
      </c>
      <c r="I58" s="18">
        <f t="shared" si="8"/>
        <v>-512.70000000000005</v>
      </c>
      <c r="J58" s="19">
        <f t="shared" si="9"/>
        <v>0.64358706986444214</v>
      </c>
    </row>
    <row r="59" spans="1:10" s="26" customFormat="1" x14ac:dyDescent="0.25">
      <c r="A59" s="27" t="s">
        <v>55</v>
      </c>
      <c r="B59" s="17" t="s">
        <v>132</v>
      </c>
      <c r="C59" s="18">
        <v>0</v>
      </c>
      <c r="D59" s="18">
        <v>0</v>
      </c>
      <c r="E59" s="19" t="e">
        <f t="shared" si="20"/>
        <v>#DIV/0!</v>
      </c>
      <c r="F59" s="18">
        <v>0</v>
      </c>
      <c r="G59" s="18">
        <v>0</v>
      </c>
      <c r="H59" s="19" t="e">
        <f t="shared" si="5"/>
        <v>#DIV/0!</v>
      </c>
      <c r="I59" s="18">
        <f t="shared" si="8"/>
        <v>0</v>
      </c>
      <c r="J59" s="19" t="e">
        <f t="shared" si="9"/>
        <v>#DIV/0!</v>
      </c>
    </row>
    <row r="60" spans="1:10" s="26" customFormat="1" x14ac:dyDescent="0.25">
      <c r="A60" s="27" t="s">
        <v>56</v>
      </c>
      <c r="B60" s="17" t="s">
        <v>133</v>
      </c>
      <c r="C60" s="18">
        <v>276.5</v>
      </c>
      <c r="D60" s="18">
        <v>40.1</v>
      </c>
      <c r="E60" s="19">
        <f t="shared" si="20"/>
        <v>0.14502712477396021</v>
      </c>
      <c r="F60" s="18">
        <v>18.7</v>
      </c>
      <c r="G60" s="18">
        <v>3</v>
      </c>
      <c r="H60" s="19">
        <f t="shared" si="5"/>
        <v>0.16042780748663102</v>
      </c>
      <c r="I60" s="18">
        <f t="shared" si="8"/>
        <v>-37.1</v>
      </c>
      <c r="J60" s="19">
        <f t="shared" si="9"/>
        <v>7.4812967581047385E-2</v>
      </c>
    </row>
    <row r="61" spans="1:10" s="26" customFormat="1" x14ac:dyDescent="0.25">
      <c r="A61" s="16" t="s">
        <v>57</v>
      </c>
      <c r="B61" s="17" t="s">
        <v>134</v>
      </c>
      <c r="C61" s="18">
        <v>28275.5</v>
      </c>
      <c r="D61" s="18">
        <v>224</v>
      </c>
      <c r="E61" s="19">
        <f t="shared" si="20"/>
        <v>7.9220526604304072E-3</v>
      </c>
      <c r="F61" s="18">
        <v>50762.9</v>
      </c>
      <c r="G61" s="18">
        <v>1331</v>
      </c>
      <c r="H61" s="19">
        <f t="shared" si="5"/>
        <v>2.6219936213258108E-2</v>
      </c>
      <c r="I61" s="18">
        <f t="shared" si="8"/>
        <v>1107</v>
      </c>
      <c r="J61" s="19">
        <f t="shared" si="9"/>
        <v>5.9419642857142856</v>
      </c>
    </row>
    <row r="62" spans="1:10" s="26" customFormat="1" x14ac:dyDescent="0.25">
      <c r="A62" s="20" t="s">
        <v>58</v>
      </c>
      <c r="B62" s="17" t="s">
        <v>135</v>
      </c>
      <c r="C62" s="18">
        <v>28275.5</v>
      </c>
      <c r="D62" s="18">
        <v>224</v>
      </c>
      <c r="E62" s="19">
        <f t="shared" ref="E62:E94" si="24">D62/C62</f>
        <v>7.9220526604304072E-3</v>
      </c>
      <c r="F62" s="18">
        <v>50762.9</v>
      </c>
      <c r="G62" s="18">
        <v>1331</v>
      </c>
      <c r="H62" s="19">
        <f t="shared" ref="H62:H94" si="25">G62/F62</f>
        <v>2.6219936213258108E-2</v>
      </c>
      <c r="I62" s="18">
        <f t="shared" ref="I62:I96" si="26">G62-D62</f>
        <v>1107</v>
      </c>
      <c r="J62" s="19">
        <f t="shared" ref="J62:J96" si="27">G62/D62</f>
        <v>5.9419642857142856</v>
      </c>
    </row>
    <row r="63" spans="1:10" s="26" customFormat="1" x14ac:dyDescent="0.25">
      <c r="A63" s="16" t="s">
        <v>59</v>
      </c>
      <c r="B63" s="17" t="s">
        <v>136</v>
      </c>
      <c r="C63" s="18">
        <f>21294.8+764498.6</f>
        <v>785793.4</v>
      </c>
      <c r="D63" s="18">
        <f>3969+183254.3</f>
        <v>187223.3</v>
      </c>
      <c r="E63" s="19">
        <f t="shared" si="24"/>
        <v>0.23826020936291903</v>
      </c>
      <c r="F63" s="18">
        <v>825081.7</v>
      </c>
      <c r="G63" s="18">
        <v>209788.9</v>
      </c>
      <c r="H63" s="19">
        <f t="shared" si="25"/>
        <v>0.25426439587740218</v>
      </c>
      <c r="I63" s="18">
        <f t="shared" si="26"/>
        <v>22565.600000000006</v>
      </c>
      <c r="J63" s="19">
        <f t="shared" si="27"/>
        <v>1.1205277334605255</v>
      </c>
    </row>
    <row r="64" spans="1:10" s="26" customFormat="1" x14ac:dyDescent="0.25">
      <c r="A64" s="27" t="s">
        <v>60</v>
      </c>
      <c r="B64" s="17" t="s">
        <v>137</v>
      </c>
      <c r="C64" s="18">
        <v>268922.2</v>
      </c>
      <c r="D64" s="18">
        <v>77324.2</v>
      </c>
      <c r="E64" s="19">
        <f t="shared" si="24"/>
        <v>0.2875337179303159</v>
      </c>
      <c r="F64" s="18">
        <v>244250.8</v>
      </c>
      <c r="G64" s="18">
        <v>85716</v>
      </c>
      <c r="H64" s="19">
        <f t="shared" si="25"/>
        <v>0.35093436746164192</v>
      </c>
      <c r="I64" s="18">
        <f t="shared" si="26"/>
        <v>8391.8000000000029</v>
      </c>
      <c r="J64" s="19">
        <f t="shared" si="27"/>
        <v>1.1085274726411654</v>
      </c>
    </row>
    <row r="65" spans="1:10" s="26" customFormat="1" x14ac:dyDescent="0.25">
      <c r="A65" s="27" t="s">
        <v>61</v>
      </c>
      <c r="B65" s="17" t="s">
        <v>138</v>
      </c>
      <c r="C65" s="18">
        <f>1975.8+438613.1</f>
        <v>440588.89999999997</v>
      </c>
      <c r="D65" s="18">
        <v>94870.7</v>
      </c>
      <c r="E65" s="19">
        <f t="shared" si="24"/>
        <v>0.21532703161609384</v>
      </c>
      <c r="F65" s="18">
        <v>493681.3</v>
      </c>
      <c r="G65" s="18">
        <v>106528.1</v>
      </c>
      <c r="H65" s="19">
        <f t="shared" si="25"/>
        <v>0.21578313782596184</v>
      </c>
      <c r="I65" s="18">
        <f t="shared" si="26"/>
        <v>11657.400000000009</v>
      </c>
      <c r="J65" s="19">
        <f t="shared" si="27"/>
        <v>1.1228767153610124</v>
      </c>
    </row>
    <row r="66" spans="1:10" s="26" customFormat="1" x14ac:dyDescent="0.25">
      <c r="A66" s="27" t="s">
        <v>62</v>
      </c>
      <c r="B66" s="17" t="s">
        <v>139</v>
      </c>
      <c r="C66" s="18">
        <f>19025.8+27645.9</f>
        <v>46671.7</v>
      </c>
      <c r="D66" s="18">
        <f>3932.8+5587.9</f>
        <v>9520.7000000000007</v>
      </c>
      <c r="E66" s="19">
        <f t="shared" si="24"/>
        <v>0.20399299789808387</v>
      </c>
      <c r="F66" s="18">
        <v>56052.9</v>
      </c>
      <c r="G66" s="18">
        <v>11584.9</v>
      </c>
      <c r="H66" s="19">
        <f t="shared" si="25"/>
        <v>0.2066779774106246</v>
      </c>
      <c r="I66" s="18">
        <f t="shared" si="26"/>
        <v>2064.1999999999989</v>
      </c>
      <c r="J66" s="19">
        <f t="shared" si="27"/>
        <v>1.2168117890491243</v>
      </c>
    </row>
    <row r="67" spans="1:10" s="26" customFormat="1" ht="30" x14ac:dyDescent="0.25">
      <c r="A67" s="27" t="s">
        <v>63</v>
      </c>
      <c r="B67" s="17" t="s">
        <v>140</v>
      </c>
      <c r="C67" s="18">
        <f>253.2+150</f>
        <v>403.2</v>
      </c>
      <c r="D67" s="18">
        <v>36.200000000000003</v>
      </c>
      <c r="E67" s="19">
        <f t="shared" si="24"/>
        <v>8.9781746031746046E-2</v>
      </c>
      <c r="F67" s="18">
        <v>214.5</v>
      </c>
      <c r="G67" s="18">
        <v>78.3</v>
      </c>
      <c r="H67" s="19">
        <f t="shared" si="25"/>
        <v>0.36503496503496502</v>
      </c>
      <c r="I67" s="18">
        <f t="shared" si="26"/>
        <v>42.099999999999994</v>
      </c>
      <c r="J67" s="19">
        <f t="shared" si="27"/>
        <v>2.1629834254143643</v>
      </c>
    </row>
    <row r="68" spans="1:10" s="26" customFormat="1" x14ac:dyDescent="0.25">
      <c r="A68" s="27" t="s">
        <v>64</v>
      </c>
      <c r="B68" s="17" t="s">
        <v>141</v>
      </c>
      <c r="C68" s="18">
        <f>40+158</f>
        <v>198</v>
      </c>
      <c r="D68" s="18">
        <v>0</v>
      </c>
      <c r="E68" s="19">
        <f t="shared" si="24"/>
        <v>0</v>
      </c>
      <c r="F68" s="18">
        <v>105</v>
      </c>
      <c r="G68" s="18">
        <v>0</v>
      </c>
      <c r="H68" s="19">
        <f t="shared" si="25"/>
        <v>0</v>
      </c>
      <c r="I68" s="18">
        <f t="shared" si="26"/>
        <v>0</v>
      </c>
      <c r="J68" s="19" t="e">
        <f t="shared" si="27"/>
        <v>#DIV/0!</v>
      </c>
    </row>
    <row r="69" spans="1:10" s="26" customFormat="1" x14ac:dyDescent="0.25">
      <c r="A69" s="27" t="s">
        <v>65</v>
      </c>
      <c r="B69" s="17" t="s">
        <v>142</v>
      </c>
      <c r="C69" s="18">
        <v>29009.4</v>
      </c>
      <c r="D69" s="18">
        <v>5471.5</v>
      </c>
      <c r="E69" s="19">
        <f t="shared" si="24"/>
        <v>0.18861127772377229</v>
      </c>
      <c r="F69" s="18">
        <v>30777.200000000001</v>
      </c>
      <c r="G69" s="18">
        <v>5881.6</v>
      </c>
      <c r="H69" s="19">
        <f t="shared" si="25"/>
        <v>0.1911025044513471</v>
      </c>
      <c r="I69" s="18">
        <f t="shared" si="26"/>
        <v>410.10000000000036</v>
      </c>
      <c r="J69" s="19">
        <f t="shared" si="27"/>
        <v>1.0749520241250115</v>
      </c>
    </row>
    <row r="70" spans="1:10" s="26" customFormat="1" x14ac:dyDescent="0.25">
      <c r="A70" s="16" t="s">
        <v>66</v>
      </c>
      <c r="B70" s="17" t="s">
        <v>143</v>
      </c>
      <c r="C70" s="18">
        <v>19219.7</v>
      </c>
      <c r="D70" s="18">
        <v>5482.4</v>
      </c>
      <c r="E70" s="19">
        <f t="shared" si="24"/>
        <v>0.28524898931825154</v>
      </c>
      <c r="F70" s="18">
        <v>37485.699999999997</v>
      </c>
      <c r="G70" s="18">
        <v>4148.3999999999996</v>
      </c>
      <c r="H70" s="19">
        <f t="shared" si="25"/>
        <v>0.11066620071120453</v>
      </c>
      <c r="I70" s="18">
        <f t="shared" si="26"/>
        <v>-1334</v>
      </c>
      <c r="J70" s="19">
        <f t="shared" si="27"/>
        <v>0.75667590836130161</v>
      </c>
    </row>
    <row r="71" spans="1:10" s="26" customFormat="1" x14ac:dyDescent="0.25">
      <c r="A71" s="20" t="s">
        <v>67</v>
      </c>
      <c r="B71" s="17" t="s">
        <v>144</v>
      </c>
      <c r="C71" s="18">
        <v>19219.7</v>
      </c>
      <c r="D71" s="18">
        <v>5482.4</v>
      </c>
      <c r="E71" s="19">
        <f t="shared" si="24"/>
        <v>0.28524898931825154</v>
      </c>
      <c r="F71" s="18">
        <v>37485.699999999997</v>
      </c>
      <c r="G71" s="18">
        <v>4148.3999999999996</v>
      </c>
      <c r="H71" s="19">
        <f t="shared" si="25"/>
        <v>0.11066620071120453</v>
      </c>
      <c r="I71" s="18">
        <f t="shared" si="26"/>
        <v>-1334</v>
      </c>
      <c r="J71" s="19">
        <f t="shared" si="27"/>
        <v>0.75667590836130161</v>
      </c>
    </row>
    <row r="72" spans="1:10" s="26" customFormat="1" x14ac:dyDescent="0.25">
      <c r="A72" s="16" t="s">
        <v>68</v>
      </c>
      <c r="B72" s="17" t="s">
        <v>145</v>
      </c>
      <c r="C72" s="18">
        <v>300</v>
      </c>
      <c r="D72" s="18">
        <v>287.39999999999998</v>
      </c>
      <c r="E72" s="19">
        <f t="shared" si="24"/>
        <v>0.95799999999999996</v>
      </c>
      <c r="F72" s="18">
        <v>300</v>
      </c>
      <c r="G72" s="18">
        <v>0</v>
      </c>
      <c r="H72" s="19">
        <f t="shared" si="25"/>
        <v>0</v>
      </c>
      <c r="I72" s="18">
        <f t="shared" si="26"/>
        <v>-287.39999999999998</v>
      </c>
      <c r="J72" s="19">
        <f t="shared" si="27"/>
        <v>0</v>
      </c>
    </row>
    <row r="73" spans="1:10" s="26" customFormat="1" x14ac:dyDescent="0.25">
      <c r="A73" s="27" t="s">
        <v>69</v>
      </c>
      <c r="B73" s="17" t="s">
        <v>146</v>
      </c>
      <c r="C73" s="18">
        <v>300</v>
      </c>
      <c r="D73" s="18">
        <v>287.39999999999998</v>
      </c>
      <c r="E73" s="19">
        <f t="shared" si="24"/>
        <v>0.95799999999999996</v>
      </c>
      <c r="F73" s="18">
        <v>300</v>
      </c>
      <c r="G73" s="18">
        <v>0</v>
      </c>
      <c r="H73" s="19">
        <f t="shared" si="25"/>
        <v>0</v>
      </c>
      <c r="I73" s="18">
        <f t="shared" si="26"/>
        <v>-287.39999999999998</v>
      </c>
      <c r="J73" s="19">
        <f t="shared" si="27"/>
        <v>0</v>
      </c>
    </row>
    <row r="74" spans="1:10" s="26" customFormat="1" x14ac:dyDescent="0.25">
      <c r="A74" s="16" t="s">
        <v>70</v>
      </c>
      <c r="B74" s="17" t="s">
        <v>147</v>
      </c>
      <c r="C74" s="18">
        <f>6795.5+3600.1</f>
        <v>10395.6</v>
      </c>
      <c r="D74" s="18">
        <f>2476.5+900</f>
        <v>3376.5</v>
      </c>
      <c r="E74" s="19">
        <f t="shared" si="24"/>
        <v>0.32480087729423984</v>
      </c>
      <c r="F74" s="18">
        <v>9996.2999999999993</v>
      </c>
      <c r="G74" s="18">
        <v>3630.4</v>
      </c>
      <c r="H74" s="19">
        <f t="shared" si="25"/>
        <v>0.36317437451857193</v>
      </c>
      <c r="I74" s="18">
        <f t="shared" si="26"/>
        <v>253.90000000000009</v>
      </c>
      <c r="J74" s="19">
        <f t="shared" si="27"/>
        <v>1.0751962090922553</v>
      </c>
    </row>
    <row r="75" spans="1:10" s="26" customFormat="1" x14ac:dyDescent="0.25">
      <c r="A75" s="20" t="s">
        <v>71</v>
      </c>
      <c r="B75" s="17" t="s">
        <v>148</v>
      </c>
      <c r="C75" s="18">
        <v>5500</v>
      </c>
      <c r="D75" s="18">
        <v>2057.1</v>
      </c>
      <c r="E75" s="19">
        <f t="shared" si="24"/>
        <v>0.37401818181818181</v>
      </c>
      <c r="F75" s="18">
        <v>4777.1000000000004</v>
      </c>
      <c r="G75" s="18">
        <v>2178.6</v>
      </c>
      <c r="H75" s="19">
        <f t="shared" si="25"/>
        <v>0.45605074208201624</v>
      </c>
      <c r="I75" s="18">
        <f t="shared" si="26"/>
        <v>121.5</v>
      </c>
      <c r="J75" s="19">
        <f t="shared" si="27"/>
        <v>1.0590637304943853</v>
      </c>
    </row>
    <row r="76" spans="1:10" s="26" customFormat="1" x14ac:dyDescent="0.25">
      <c r="A76" s="20" t="s">
        <v>72</v>
      </c>
      <c r="B76" s="17" t="s">
        <v>149</v>
      </c>
      <c r="C76" s="18"/>
      <c r="D76" s="18"/>
      <c r="E76" s="19" t="e">
        <f t="shared" si="24"/>
        <v>#DIV/0!</v>
      </c>
      <c r="F76" s="18"/>
      <c r="G76" s="18"/>
      <c r="H76" s="19" t="e">
        <f t="shared" si="25"/>
        <v>#DIV/0!</v>
      </c>
      <c r="I76" s="18">
        <f t="shared" si="26"/>
        <v>0</v>
      </c>
      <c r="J76" s="19" t="e">
        <f t="shared" si="27"/>
        <v>#DIV/0!</v>
      </c>
    </row>
    <row r="77" spans="1:10" s="26" customFormat="1" x14ac:dyDescent="0.25">
      <c r="A77" s="20" t="s">
        <v>73</v>
      </c>
      <c r="B77" s="17" t="s">
        <v>150</v>
      </c>
      <c r="C77" s="18">
        <v>3600.1</v>
      </c>
      <c r="D77" s="18">
        <v>900</v>
      </c>
      <c r="E77" s="19">
        <f t="shared" si="24"/>
        <v>0.24999305574845143</v>
      </c>
      <c r="F77" s="18">
        <v>3592.7</v>
      </c>
      <c r="G77" s="18">
        <v>1170</v>
      </c>
      <c r="H77" s="19">
        <f t="shared" si="25"/>
        <v>0.32566036685501154</v>
      </c>
      <c r="I77" s="18">
        <f t="shared" si="26"/>
        <v>270</v>
      </c>
      <c r="J77" s="19">
        <f t="shared" si="27"/>
        <v>1.3</v>
      </c>
    </row>
    <row r="78" spans="1:10" s="26" customFormat="1" x14ac:dyDescent="0.25">
      <c r="A78" s="20" t="s">
        <v>74</v>
      </c>
      <c r="B78" s="17" t="s">
        <v>151</v>
      </c>
      <c r="C78" s="18">
        <v>1295.5</v>
      </c>
      <c r="D78" s="18">
        <v>419.4</v>
      </c>
      <c r="E78" s="19">
        <f t="shared" si="24"/>
        <v>0.32373600926283286</v>
      </c>
      <c r="F78" s="18">
        <v>1626.5</v>
      </c>
      <c r="G78" s="18">
        <v>281.8</v>
      </c>
      <c r="H78" s="19">
        <f t="shared" si="25"/>
        <v>0.17325545650169075</v>
      </c>
      <c r="I78" s="18">
        <f t="shared" si="26"/>
        <v>-137.59999999999997</v>
      </c>
      <c r="J78" s="19">
        <f t="shared" si="27"/>
        <v>0.67191225560324275</v>
      </c>
    </row>
    <row r="79" spans="1:10" s="26" customFormat="1" x14ac:dyDescent="0.25">
      <c r="A79" s="16" t="s">
        <v>75</v>
      </c>
      <c r="B79" s="17" t="s">
        <v>152</v>
      </c>
      <c r="C79" s="18">
        <v>12171.5</v>
      </c>
      <c r="D79" s="18">
        <v>2694</v>
      </c>
      <c r="E79" s="19">
        <f t="shared" si="24"/>
        <v>0.2213367292445467</v>
      </c>
      <c r="F79" s="18">
        <v>13140.4</v>
      </c>
      <c r="G79" s="18">
        <v>3429.4</v>
      </c>
      <c r="H79" s="19">
        <f t="shared" si="25"/>
        <v>0.26098140087059757</v>
      </c>
      <c r="I79" s="18">
        <f t="shared" si="26"/>
        <v>735.40000000000009</v>
      </c>
      <c r="J79" s="19">
        <f t="shared" si="27"/>
        <v>1.2729769858945805</v>
      </c>
    </row>
    <row r="80" spans="1:10" s="26" customFormat="1" x14ac:dyDescent="0.25">
      <c r="A80" s="20" t="s">
        <v>76</v>
      </c>
      <c r="B80" s="17" t="s">
        <v>153</v>
      </c>
      <c r="C80" s="18">
        <v>12171.5</v>
      </c>
      <c r="D80" s="18">
        <v>2694</v>
      </c>
      <c r="E80" s="19">
        <f t="shared" si="24"/>
        <v>0.2213367292445467</v>
      </c>
      <c r="F80" s="18">
        <v>13140.4</v>
      </c>
      <c r="G80" s="18">
        <v>3429.4</v>
      </c>
      <c r="H80" s="19">
        <f t="shared" si="25"/>
        <v>0.26098140087059757</v>
      </c>
      <c r="I80" s="18">
        <f t="shared" si="26"/>
        <v>735.40000000000009</v>
      </c>
      <c r="J80" s="19">
        <f t="shared" si="27"/>
        <v>1.2729769858945805</v>
      </c>
    </row>
    <row r="81" spans="1:10" s="26" customFormat="1" x14ac:dyDescent="0.25">
      <c r="A81" s="16" t="s">
        <v>77</v>
      </c>
      <c r="B81" s="17" t="s">
        <v>154</v>
      </c>
      <c r="C81" s="18">
        <v>133</v>
      </c>
      <c r="D81" s="18">
        <v>0</v>
      </c>
      <c r="E81" s="19">
        <f t="shared" si="24"/>
        <v>0</v>
      </c>
      <c r="F81" s="18">
        <v>93.8</v>
      </c>
      <c r="G81" s="18">
        <v>0</v>
      </c>
      <c r="H81" s="19">
        <f t="shared" si="25"/>
        <v>0</v>
      </c>
      <c r="I81" s="18">
        <f t="shared" si="26"/>
        <v>0</v>
      </c>
      <c r="J81" s="19" t="e">
        <f t="shared" si="27"/>
        <v>#DIV/0!</v>
      </c>
    </row>
    <row r="82" spans="1:10" s="26" customFormat="1" x14ac:dyDescent="0.25">
      <c r="A82" s="20" t="s">
        <v>78</v>
      </c>
      <c r="B82" s="17" t="s">
        <v>155</v>
      </c>
      <c r="C82" s="18">
        <v>133</v>
      </c>
      <c r="D82" s="18">
        <v>0</v>
      </c>
      <c r="E82" s="19">
        <f t="shared" si="24"/>
        <v>0</v>
      </c>
      <c r="F82" s="18">
        <v>93.8</v>
      </c>
      <c r="G82" s="18">
        <v>0</v>
      </c>
      <c r="H82" s="19">
        <f t="shared" si="25"/>
        <v>0</v>
      </c>
      <c r="I82" s="18">
        <f t="shared" si="26"/>
        <v>0</v>
      </c>
      <c r="J82" s="19" t="e">
        <f t="shared" si="27"/>
        <v>#DIV/0!</v>
      </c>
    </row>
    <row r="83" spans="1:10" s="26" customFormat="1" ht="45" x14ac:dyDescent="0.25">
      <c r="A83" s="21" t="s">
        <v>79</v>
      </c>
      <c r="B83" s="17" t="s">
        <v>156</v>
      </c>
      <c r="C83" s="18">
        <v>97893.7</v>
      </c>
      <c r="D83" s="18">
        <v>22159.8</v>
      </c>
      <c r="E83" s="19">
        <f t="shared" si="24"/>
        <v>0.22636594591888956</v>
      </c>
      <c r="F83" s="18">
        <v>108672.4</v>
      </c>
      <c r="G83" s="18">
        <v>26069.4</v>
      </c>
      <c r="H83" s="19">
        <f t="shared" si="25"/>
        <v>0.2398897972254225</v>
      </c>
      <c r="I83" s="18">
        <f t="shared" si="26"/>
        <v>3909.6000000000022</v>
      </c>
      <c r="J83" s="19">
        <f t="shared" si="27"/>
        <v>1.176427585086508</v>
      </c>
    </row>
    <row r="84" spans="1:10" s="26" customFormat="1" ht="30" x14ac:dyDescent="0.25">
      <c r="A84" s="27" t="s">
        <v>80</v>
      </c>
      <c r="B84" s="17" t="s">
        <v>157</v>
      </c>
      <c r="C84" s="18">
        <v>97352.3</v>
      </c>
      <c r="D84" s="18">
        <v>21837.200000000001</v>
      </c>
      <c r="E84" s="19">
        <f t="shared" si="24"/>
        <v>0.2243110845865994</v>
      </c>
      <c r="F84" s="18">
        <v>98664.7</v>
      </c>
      <c r="G84" s="18">
        <v>24360.2</v>
      </c>
      <c r="H84" s="19">
        <f t="shared" si="25"/>
        <v>0.24689884021336914</v>
      </c>
      <c r="I84" s="18">
        <f t="shared" si="26"/>
        <v>2523</v>
      </c>
      <c r="J84" s="19">
        <f t="shared" si="27"/>
        <v>1.1155367904310076</v>
      </c>
    </row>
    <row r="85" spans="1:10" s="26" customFormat="1" x14ac:dyDescent="0.25">
      <c r="A85" s="27" t="s">
        <v>81</v>
      </c>
      <c r="B85" s="17" t="s">
        <v>158</v>
      </c>
      <c r="C85" s="18">
        <v>541.4</v>
      </c>
      <c r="D85" s="18">
        <v>322.60000000000002</v>
      </c>
      <c r="E85" s="19">
        <f t="shared" si="24"/>
        <v>0.59586257850018476</v>
      </c>
      <c r="F85" s="18">
        <v>10007.700000000001</v>
      </c>
      <c r="G85" s="18">
        <v>1709.2</v>
      </c>
      <c r="H85" s="19">
        <f t="shared" si="25"/>
        <v>0.17078849286049741</v>
      </c>
      <c r="I85" s="18">
        <f t="shared" si="26"/>
        <v>1386.6</v>
      </c>
      <c r="J85" s="19">
        <f t="shared" si="27"/>
        <v>5.2982021078735277</v>
      </c>
    </row>
    <row r="86" spans="1:10" s="26" customFormat="1" x14ac:dyDescent="0.25">
      <c r="A86" s="24" t="s">
        <v>13</v>
      </c>
      <c r="B86" s="25" t="s">
        <v>11</v>
      </c>
      <c r="C86" s="18">
        <f>C5-C36</f>
        <v>-61025.79999999993</v>
      </c>
      <c r="D86" s="18">
        <f>D5-D36</f>
        <v>-22649.699999999983</v>
      </c>
      <c r="E86" s="19"/>
      <c r="F86" s="18">
        <f>F5-F36</f>
        <v>-62594.899999999907</v>
      </c>
      <c r="G86" s="18">
        <f>G5-G36</f>
        <v>16203.600000000035</v>
      </c>
      <c r="H86" s="19"/>
      <c r="I86" s="18">
        <f>G86-D86</f>
        <v>38853.300000000017</v>
      </c>
      <c r="J86" s="19"/>
    </row>
    <row r="87" spans="1:10" x14ac:dyDescent="0.25">
      <c r="A87" s="16" t="s">
        <v>159</v>
      </c>
      <c r="B87" s="17" t="s">
        <v>11</v>
      </c>
      <c r="C87" s="18">
        <f>C92+C95+C96+C88</f>
        <v>61025.8</v>
      </c>
      <c r="D87" s="18">
        <f>D92+D95+D96+D88</f>
        <v>22649.7</v>
      </c>
      <c r="E87" s="19"/>
      <c r="F87" s="18">
        <f>F92+F95+F96+F89</f>
        <v>62594.900000000009</v>
      </c>
      <c r="G87" s="18">
        <f>G92+G95+G96+G89</f>
        <v>-16203.599999999999</v>
      </c>
      <c r="H87" s="19"/>
      <c r="I87" s="18">
        <f>G87-D87</f>
        <v>-38853.300000000003</v>
      </c>
      <c r="J87" s="19"/>
    </row>
    <row r="88" spans="1:10" x14ac:dyDescent="0.25">
      <c r="A88" s="20" t="s">
        <v>160</v>
      </c>
      <c r="B88" s="17"/>
      <c r="C88" s="18"/>
      <c r="D88" s="18"/>
      <c r="E88" s="19"/>
      <c r="F88" s="18"/>
      <c r="G88" s="18"/>
      <c r="H88" s="19"/>
      <c r="I88" s="18"/>
      <c r="J88" s="19"/>
    </row>
    <row r="89" spans="1:10" ht="30" x14ac:dyDescent="0.25">
      <c r="A89" s="34" t="s">
        <v>189</v>
      </c>
      <c r="B89" s="17"/>
      <c r="C89" s="18">
        <f>C90+C91</f>
        <v>0</v>
      </c>
      <c r="D89" s="18">
        <f t="shared" ref="D89:H89" si="28">D90+D91</f>
        <v>0</v>
      </c>
      <c r="E89" s="18"/>
      <c r="F89" s="18">
        <f t="shared" si="28"/>
        <v>-3224.7</v>
      </c>
      <c r="G89" s="18">
        <f t="shared" si="28"/>
        <v>-358.3</v>
      </c>
      <c r="H89" s="18"/>
      <c r="I89" s="18">
        <f t="shared" ref="I88:I91" si="29">G89-D89</f>
        <v>-358.3</v>
      </c>
      <c r="J89" s="19"/>
    </row>
    <row r="90" spans="1:10" ht="30" hidden="1" x14ac:dyDescent="0.25">
      <c r="A90" s="21" t="s">
        <v>191</v>
      </c>
      <c r="B90" s="17"/>
      <c r="C90" s="18"/>
      <c r="D90" s="18"/>
      <c r="E90" s="19"/>
      <c r="F90" s="18"/>
      <c r="G90" s="18"/>
      <c r="H90" s="19"/>
      <c r="I90" s="18">
        <f t="shared" si="29"/>
        <v>0</v>
      </c>
      <c r="J90" s="19"/>
    </row>
    <row r="91" spans="1:10" ht="45" x14ac:dyDescent="0.25">
      <c r="A91" s="35" t="s">
        <v>190</v>
      </c>
      <c r="B91" s="17"/>
      <c r="C91" s="18"/>
      <c r="D91" s="18"/>
      <c r="E91" s="19"/>
      <c r="F91" s="18">
        <v>-3224.7</v>
      </c>
      <c r="G91" s="18">
        <v>-358.3</v>
      </c>
      <c r="H91" s="19"/>
      <c r="I91" s="18">
        <f t="shared" si="29"/>
        <v>-358.3</v>
      </c>
      <c r="J91" s="19"/>
    </row>
    <row r="92" spans="1:10" x14ac:dyDescent="0.25">
      <c r="A92" s="21" t="s">
        <v>82</v>
      </c>
      <c r="B92" s="17" t="s">
        <v>161</v>
      </c>
      <c r="C92" s="18">
        <f>C93-C94</f>
        <v>24900</v>
      </c>
      <c r="D92" s="18">
        <f>D93-D94</f>
        <v>0</v>
      </c>
      <c r="E92" s="19"/>
      <c r="F92" s="18">
        <f>F93-F94</f>
        <v>25024.7</v>
      </c>
      <c r="G92" s="18">
        <f>G93-G94</f>
        <v>0</v>
      </c>
      <c r="H92" s="19"/>
      <c r="I92" s="18">
        <f t="shared" si="26"/>
        <v>0</v>
      </c>
      <c r="J92" s="19"/>
    </row>
    <row r="93" spans="1:10" ht="30" x14ac:dyDescent="0.25">
      <c r="A93" s="21" t="s">
        <v>162</v>
      </c>
      <c r="B93" s="17" t="s">
        <v>163</v>
      </c>
      <c r="C93" s="18">
        <v>24900</v>
      </c>
      <c r="D93" s="18">
        <v>0</v>
      </c>
      <c r="E93" s="19">
        <f t="shared" si="24"/>
        <v>0</v>
      </c>
      <c r="F93" s="18">
        <v>25024.7</v>
      </c>
      <c r="G93" s="18">
        <v>0</v>
      </c>
      <c r="H93" s="19">
        <f t="shared" si="25"/>
        <v>0</v>
      </c>
      <c r="I93" s="18">
        <f t="shared" si="26"/>
        <v>0</v>
      </c>
      <c r="J93" s="19"/>
    </row>
    <row r="94" spans="1:10" ht="30" x14ac:dyDescent="0.25">
      <c r="A94" s="21" t="s">
        <v>83</v>
      </c>
      <c r="B94" s="17" t="s">
        <v>164</v>
      </c>
      <c r="C94" s="18">
        <v>0</v>
      </c>
      <c r="D94" s="18">
        <v>0</v>
      </c>
      <c r="E94" s="19"/>
      <c r="F94" s="18">
        <v>0</v>
      </c>
      <c r="G94" s="18">
        <v>0</v>
      </c>
      <c r="H94" s="19"/>
      <c r="I94" s="18">
        <f t="shared" si="26"/>
        <v>0</v>
      </c>
      <c r="J94" s="19"/>
    </row>
    <row r="95" spans="1:10" x14ac:dyDescent="0.25">
      <c r="A95" s="21" t="s">
        <v>84</v>
      </c>
      <c r="B95" s="17" t="s">
        <v>165</v>
      </c>
      <c r="C95" s="18">
        <v>0</v>
      </c>
      <c r="D95" s="18">
        <v>0</v>
      </c>
      <c r="E95" s="19">
        <v>0</v>
      </c>
      <c r="F95" s="18">
        <v>0</v>
      </c>
      <c r="G95" s="18">
        <v>0</v>
      </c>
      <c r="H95" s="19"/>
      <c r="I95" s="18">
        <f t="shared" si="26"/>
        <v>0</v>
      </c>
      <c r="J95" s="19"/>
    </row>
    <row r="96" spans="1:10" x14ac:dyDescent="0.25">
      <c r="A96" s="21" t="s">
        <v>166</v>
      </c>
      <c r="B96" s="17" t="s">
        <v>167</v>
      </c>
      <c r="C96" s="18">
        <v>36125.800000000003</v>
      </c>
      <c r="D96" s="18">
        <v>22649.7</v>
      </c>
      <c r="E96" s="19"/>
      <c r="F96" s="18">
        <v>40794.9</v>
      </c>
      <c r="G96" s="18">
        <v>-15845.3</v>
      </c>
      <c r="H96" s="19"/>
      <c r="I96" s="18">
        <f t="shared" si="26"/>
        <v>-38495</v>
      </c>
      <c r="J96" s="19"/>
    </row>
    <row r="97" spans="1:10" x14ac:dyDescent="0.25">
      <c r="A97" s="22"/>
      <c r="B97" s="22"/>
      <c r="C97" s="23"/>
      <c r="D97" s="23"/>
      <c r="E97" s="22"/>
      <c r="F97" s="22"/>
      <c r="G97" s="22"/>
      <c r="H97" s="22"/>
      <c r="I97" s="22"/>
      <c r="J97" s="22"/>
    </row>
  </sheetData>
  <autoFilter ref="A3:J96" xr:uid="{00000000-0009-0000-0000-000000000000}"/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2022-08-25T01:18:30Z</cp:lastPrinted>
  <dcterms:created xsi:type="dcterms:W3CDTF">2022-03-21T03:28:52Z</dcterms:created>
  <dcterms:modified xsi:type="dcterms:W3CDTF">2024-04-18T03:02:12Z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