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finupr\Desktop\Размещение на сайт\Для размещения на сайт от 29.01.2026г!!!!!!!!!!!!!!!!!!\Отчет об исполнении бюджета на 01.12.2026г\"/>
    </mc:Choice>
  </mc:AlternateContent>
  <bookViews>
    <workbookView xWindow="0" yWindow="0" windowWidth="28800" windowHeight="13290"/>
  </bookViews>
  <sheets>
    <sheet name="Доходы" sheetId="8" r:id="rId1"/>
    <sheet name="Расходы на 01.01.2026г." sheetId="5" r:id="rId2"/>
    <sheet name="ПРИЛОЖЕНИЕ К СПРАВКЕ" sheetId="6" r:id="rId3"/>
  </sheets>
  <definedNames>
    <definedName name="_xlnm.Print_Titles" localSheetId="1">'Расходы на 01.01.2026г.'!$8:$10</definedName>
    <definedName name="_xlnm.Print_Area" localSheetId="2">'ПРИЛОЖЕНИЕ К СПРАВКЕ'!$A$1:$K$39</definedName>
    <definedName name="_xlnm.Print_Area" localSheetId="1">'Расходы на 01.01.2026г.'!$A$1:$N$136</definedName>
  </definedNames>
  <calcPr calcId="152511"/>
</workbook>
</file>

<file path=xl/calcChain.xml><?xml version="1.0" encoding="utf-8"?>
<calcChain xmlns="http://schemas.openxmlformats.org/spreadsheetml/2006/main">
  <c r="R39" i="8" l="1"/>
  <c r="O39" i="8"/>
  <c r="K39" i="8"/>
  <c r="J39" i="8"/>
  <c r="I39" i="8"/>
  <c r="F39" i="8"/>
  <c r="R38" i="8"/>
  <c r="O38" i="8"/>
  <c r="K38" i="8"/>
  <c r="L38" i="8" s="1"/>
  <c r="J38" i="8"/>
  <c r="R37" i="8"/>
  <c r="O37" i="8"/>
  <c r="K37" i="8"/>
  <c r="J37" i="8"/>
  <c r="L37" i="8" s="1"/>
  <c r="I37" i="8"/>
  <c r="F37" i="8"/>
  <c r="R36" i="8"/>
  <c r="O36" i="8"/>
  <c r="K36" i="8"/>
  <c r="L36" i="8" s="1"/>
  <c r="J36" i="8"/>
  <c r="F36" i="8"/>
  <c r="R35" i="8"/>
  <c r="O35" i="8"/>
  <c r="K35" i="8"/>
  <c r="L35" i="8" s="1"/>
  <c r="J35" i="8"/>
  <c r="I35" i="8"/>
  <c r="F35" i="8"/>
  <c r="R34" i="8"/>
  <c r="O34" i="8"/>
  <c r="K34" i="8"/>
  <c r="J34" i="8"/>
  <c r="L34" i="8" s="1"/>
  <c r="I34" i="8"/>
  <c r="F34" i="8"/>
  <c r="R33" i="8"/>
  <c r="O33" i="8"/>
  <c r="K33" i="8"/>
  <c r="L33" i="8" s="1"/>
  <c r="J33" i="8"/>
  <c r="I33" i="8"/>
  <c r="F33" i="8"/>
  <c r="R32" i="8"/>
  <c r="O32" i="8"/>
  <c r="L32" i="8"/>
  <c r="K32" i="8"/>
  <c r="J32" i="8"/>
  <c r="I32" i="8"/>
  <c r="F32" i="8"/>
  <c r="R31" i="8"/>
  <c r="O31" i="8"/>
  <c r="K31" i="8"/>
  <c r="L31" i="8" s="1"/>
  <c r="J31" i="8"/>
  <c r="I31" i="8"/>
  <c r="F31" i="8"/>
  <c r="R30" i="8"/>
  <c r="O30" i="8"/>
  <c r="K30" i="8"/>
  <c r="J30" i="8"/>
  <c r="L30" i="8" s="1"/>
  <c r="I30" i="8"/>
  <c r="F30" i="8"/>
  <c r="R29" i="8"/>
  <c r="O29" i="8"/>
  <c r="K29" i="8"/>
  <c r="L29" i="8" s="1"/>
  <c r="J29" i="8"/>
  <c r="I29" i="8"/>
  <c r="F29" i="8"/>
  <c r="R28" i="8"/>
  <c r="O28" i="8"/>
  <c r="L28" i="8"/>
  <c r="K28" i="8"/>
  <c r="J28" i="8"/>
  <c r="I28" i="8"/>
  <c r="F28" i="8"/>
  <c r="R27" i="8"/>
  <c r="O27" i="8"/>
  <c r="K27" i="8"/>
  <c r="L27" i="8" s="1"/>
  <c r="J27" i="8"/>
  <c r="I27" i="8"/>
  <c r="F27" i="8"/>
  <c r="R26" i="8"/>
  <c r="O26" i="8"/>
  <c r="K26" i="8"/>
  <c r="J26" i="8"/>
  <c r="L26" i="8" s="1"/>
  <c r="I26" i="8"/>
  <c r="F26" i="8"/>
  <c r="R25" i="8"/>
  <c r="O25" i="8"/>
  <c r="K25" i="8"/>
  <c r="J25" i="8"/>
  <c r="I25" i="8"/>
  <c r="F25" i="8"/>
  <c r="R24" i="8"/>
  <c r="O24" i="8"/>
  <c r="K24" i="8"/>
  <c r="L24" i="8" s="1"/>
  <c r="J24" i="8"/>
  <c r="I24" i="8"/>
  <c r="F24" i="8"/>
  <c r="R23" i="8"/>
  <c r="O23" i="8"/>
  <c r="K23" i="8"/>
  <c r="J23" i="8"/>
  <c r="L23" i="8" s="1"/>
  <c r="I23" i="8"/>
  <c r="F23" i="8"/>
  <c r="R22" i="8"/>
  <c r="O22" i="8"/>
  <c r="K22" i="8"/>
  <c r="L22" i="8" s="1"/>
  <c r="J22" i="8"/>
  <c r="F22" i="8"/>
  <c r="R21" i="8"/>
  <c r="O21" i="8"/>
  <c r="K21" i="8"/>
  <c r="L21" i="8" s="1"/>
  <c r="J21" i="8"/>
  <c r="F21" i="8"/>
  <c r="R20" i="8"/>
  <c r="O20" i="8"/>
  <c r="K20" i="8"/>
  <c r="L20" i="8" s="1"/>
  <c r="J20" i="8"/>
  <c r="F20" i="8"/>
  <c r="R19" i="8"/>
  <c r="O19" i="8"/>
  <c r="K19" i="8"/>
  <c r="L19" i="8" s="1"/>
  <c r="J19" i="8"/>
  <c r="F19" i="8"/>
  <c r="R18" i="8"/>
  <c r="O18" i="8"/>
  <c r="K18" i="8"/>
  <c r="L18" i="8" s="1"/>
  <c r="J18" i="8"/>
  <c r="F18" i="8"/>
  <c r="R17" i="8"/>
  <c r="O17" i="8"/>
  <c r="K17" i="8"/>
  <c r="J17" i="8"/>
  <c r="I17" i="8"/>
  <c r="F17" i="8"/>
  <c r="R16" i="8"/>
  <c r="O16" i="8"/>
  <c r="K16" i="8"/>
  <c r="L16" i="8" s="1"/>
  <c r="J16" i="8"/>
  <c r="I16" i="8"/>
  <c r="F16" i="8"/>
  <c r="R15" i="8"/>
  <c r="O15" i="8"/>
  <c r="K15" i="8"/>
  <c r="J15" i="8"/>
  <c r="I15" i="8"/>
  <c r="F15" i="8"/>
  <c r="R14" i="8"/>
  <c r="O14" i="8"/>
  <c r="K14" i="8"/>
  <c r="J14" i="8"/>
  <c r="I14" i="8"/>
  <c r="F14" i="8"/>
  <c r="R13" i="8"/>
  <c r="O13" i="8"/>
  <c r="L13" i="8"/>
  <c r="K13" i="8"/>
  <c r="J13" i="8"/>
  <c r="I13" i="8"/>
  <c r="F13" i="8"/>
  <c r="R12" i="8"/>
  <c r="O12" i="8"/>
  <c r="K12" i="8"/>
  <c r="L12" i="8" s="1"/>
  <c r="J12" i="8"/>
  <c r="I12" i="8"/>
  <c r="F12" i="8"/>
  <c r="R11" i="8"/>
  <c r="O11" i="8"/>
  <c r="K11" i="8"/>
  <c r="J11" i="8"/>
  <c r="L11" i="8" s="1"/>
  <c r="I11" i="8"/>
  <c r="F11" i="8"/>
  <c r="R10" i="8"/>
  <c r="O10" i="8"/>
  <c r="K10" i="8"/>
  <c r="L10" i="8" s="1"/>
  <c r="J10" i="8"/>
  <c r="I10" i="8"/>
  <c r="F10" i="8"/>
  <c r="R9" i="8"/>
  <c r="O9" i="8"/>
  <c r="L9" i="8"/>
  <c r="K9" i="8"/>
  <c r="J9" i="8"/>
  <c r="I9" i="8"/>
  <c r="F9" i="8"/>
  <c r="R7" i="8"/>
  <c r="O7" i="8"/>
  <c r="K7" i="8"/>
  <c r="L7" i="8" s="1"/>
  <c r="J7" i="8"/>
  <c r="I7" i="8"/>
  <c r="F7" i="8"/>
  <c r="I40" i="5" l="1"/>
  <c r="I37" i="5"/>
  <c r="I36" i="5"/>
  <c r="H36" i="5"/>
  <c r="G36" i="5"/>
  <c r="C36" i="5" s="1"/>
  <c r="D40" i="5"/>
  <c r="C40" i="5"/>
  <c r="G24" i="5"/>
  <c r="G108" i="5"/>
  <c r="E40" i="5" l="1"/>
  <c r="D120" i="5"/>
  <c r="D109" i="5"/>
  <c r="C120" i="5"/>
  <c r="C109" i="5"/>
  <c r="C68" i="5"/>
  <c r="D68" i="5"/>
  <c r="D66" i="5"/>
  <c r="C66" i="5"/>
  <c r="D16" i="5"/>
  <c r="C16" i="5" l="1"/>
  <c r="M68" i="5" l="1"/>
  <c r="J19" i="6" l="1"/>
  <c r="L51" i="5" l="1"/>
  <c r="K51" i="5"/>
  <c r="H65" i="5" l="1"/>
  <c r="G65" i="5"/>
  <c r="F31" i="6" l="1"/>
  <c r="L65" i="5" l="1"/>
  <c r="M65" i="5"/>
  <c r="N65" i="5"/>
  <c r="K65" i="5"/>
  <c r="F38" i="6"/>
  <c r="F37" i="6"/>
  <c r="F36" i="6"/>
  <c r="F34" i="6"/>
  <c r="F33" i="6"/>
  <c r="F29" i="6"/>
  <c r="F28" i="6"/>
  <c r="F27" i="6"/>
  <c r="F26" i="6"/>
  <c r="F25" i="6"/>
  <c r="F24" i="6"/>
  <c r="F22" i="6"/>
  <c r="H19" i="6"/>
  <c r="G19" i="6"/>
  <c r="F19" i="6" s="1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E19" i="6"/>
  <c r="D19" i="6"/>
  <c r="C19" i="6" l="1"/>
  <c r="H108" i="5"/>
  <c r="I60" i="5" l="1"/>
  <c r="H59" i="5"/>
  <c r="G59" i="5"/>
  <c r="I62" i="5"/>
  <c r="C62" i="5"/>
  <c r="D62" i="5"/>
  <c r="E62" i="5" l="1"/>
  <c r="I59" i="5"/>
  <c r="G54" i="5"/>
  <c r="K77" i="5" l="1"/>
  <c r="M69" i="5"/>
  <c r="I38" i="6" l="1"/>
  <c r="K19" i="6" l="1"/>
  <c r="I120" i="5" l="1"/>
  <c r="I119" i="5"/>
  <c r="I118" i="5"/>
  <c r="I117" i="5"/>
  <c r="I116" i="5"/>
  <c r="I115" i="5"/>
  <c r="I114" i="5"/>
  <c r="I113" i="5"/>
  <c r="I112" i="5"/>
  <c r="I111" i="5"/>
  <c r="I110" i="5"/>
  <c r="I109" i="5"/>
  <c r="H105" i="5"/>
  <c r="G105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8" i="5"/>
  <c r="H77" i="5"/>
  <c r="G77" i="5"/>
  <c r="I75" i="5"/>
  <c r="I70" i="5"/>
  <c r="I68" i="5"/>
  <c r="I67" i="5"/>
  <c r="I66" i="5"/>
  <c r="I61" i="5"/>
  <c r="I58" i="5"/>
  <c r="I57" i="5"/>
  <c r="I56" i="5"/>
  <c r="I55" i="5"/>
  <c r="H54" i="5"/>
  <c r="I54" i="5" s="1"/>
  <c r="I53" i="5"/>
  <c r="I52" i="5"/>
  <c r="H51" i="5"/>
  <c r="G51" i="5"/>
  <c r="I50" i="5"/>
  <c r="I49" i="5"/>
  <c r="I48" i="5"/>
  <c r="I47" i="5"/>
  <c r="I46" i="5"/>
  <c r="I45" i="5"/>
  <c r="H44" i="5"/>
  <c r="G44" i="5"/>
  <c r="I43" i="5"/>
  <c r="H41" i="5"/>
  <c r="G41" i="5"/>
  <c r="I39" i="5"/>
  <c r="I38" i="5"/>
  <c r="I35" i="5"/>
  <c r="I34" i="5"/>
  <c r="I33" i="5"/>
  <c r="I30" i="5"/>
  <c r="I29" i="5"/>
  <c r="H28" i="5"/>
  <c r="G28" i="5"/>
  <c r="I27" i="5"/>
  <c r="I26" i="5"/>
  <c r="I25" i="5"/>
  <c r="H24" i="5"/>
  <c r="I21" i="5"/>
  <c r="I20" i="5"/>
  <c r="I18" i="5"/>
  <c r="I17" i="5"/>
  <c r="I16" i="5"/>
  <c r="I15" i="5"/>
  <c r="I14" i="5"/>
  <c r="H13" i="5"/>
  <c r="D13" i="5" s="1"/>
  <c r="G13" i="5"/>
  <c r="G11" i="5" l="1"/>
  <c r="H11" i="5"/>
  <c r="J36" i="5" s="1"/>
  <c r="G73" i="5"/>
  <c r="G69" i="5" s="1"/>
  <c r="H73" i="5"/>
  <c r="I41" i="5"/>
  <c r="I77" i="5"/>
  <c r="I28" i="5"/>
  <c r="I51" i="5"/>
  <c r="I13" i="5"/>
  <c r="I44" i="5"/>
  <c r="I24" i="5"/>
  <c r="I65" i="5"/>
  <c r="H69" i="5" l="1"/>
  <c r="D69" i="5" s="1"/>
  <c r="I73" i="5"/>
  <c r="J54" i="5"/>
  <c r="J59" i="5"/>
  <c r="J65" i="5"/>
  <c r="J44" i="5"/>
  <c r="I11" i="5"/>
  <c r="J63" i="5"/>
  <c r="J22" i="5"/>
  <c r="J51" i="5"/>
  <c r="J41" i="5"/>
  <c r="J13" i="5"/>
  <c r="J28" i="5"/>
  <c r="J24" i="5"/>
  <c r="J11" i="5" l="1"/>
  <c r="I69" i="5"/>
  <c r="E16" i="5" l="1"/>
  <c r="L36" i="5" l="1"/>
  <c r="D75" i="5" l="1"/>
  <c r="L24" i="5"/>
  <c r="D104" i="5" l="1"/>
  <c r="C104" i="5"/>
  <c r="D103" i="5"/>
  <c r="C103" i="5"/>
  <c r="C65" i="5"/>
  <c r="C64" i="5"/>
  <c r="D102" i="5" l="1"/>
  <c r="L22" i="5" l="1"/>
  <c r="I34" i="6" l="1"/>
  <c r="D42" i="5" l="1"/>
  <c r="C42" i="5"/>
  <c r="L41" i="5"/>
  <c r="K41" i="5"/>
  <c r="M25" i="5" l="1"/>
  <c r="D33" i="5" l="1"/>
  <c r="M32" i="5"/>
  <c r="M31" i="5" l="1"/>
  <c r="K24" i="5" l="1"/>
  <c r="C24" i="5" l="1"/>
  <c r="C75" i="5"/>
  <c r="I29" i="6" l="1"/>
  <c r="I28" i="6"/>
  <c r="L44" i="5" l="1"/>
  <c r="C11" i="6" l="1"/>
  <c r="D11" i="6"/>
  <c r="H11" i="6"/>
  <c r="C9" i="6"/>
  <c r="D9" i="6"/>
  <c r="H9" i="6"/>
  <c r="K9" i="6"/>
  <c r="K7" i="6"/>
  <c r="H7" i="6"/>
  <c r="D7" i="6"/>
  <c r="C7" i="6"/>
  <c r="E11" i="6" l="1"/>
  <c r="E9" i="6"/>
  <c r="E7" i="6"/>
  <c r="C102" i="5" l="1"/>
  <c r="M24" i="5" l="1"/>
  <c r="C26" i="5"/>
  <c r="D26" i="5"/>
  <c r="E26" i="5" l="1"/>
  <c r="D24" i="5"/>
  <c r="E24" i="5" s="1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L102" i="5"/>
  <c r="K102" i="5"/>
  <c r="N24" i="5"/>
  <c r="M26" i="5"/>
  <c r="D87" i="5" l="1"/>
  <c r="D64" i="5"/>
  <c r="H6" i="6" l="1"/>
  <c r="M75" i="5" l="1"/>
  <c r="D107" i="5"/>
  <c r="C107" i="5"/>
  <c r="D89" i="5"/>
  <c r="C89" i="5"/>
  <c r="M27" i="5" l="1"/>
  <c r="D43" i="5" l="1"/>
  <c r="C43" i="5" l="1"/>
  <c r="E43" i="5" s="1"/>
  <c r="K108" i="5" l="1"/>
  <c r="K73" i="5" l="1"/>
  <c r="C73" i="5" s="1"/>
  <c r="C108" i="5"/>
  <c r="H8" i="6" l="1"/>
  <c r="L13" i="5" l="1"/>
  <c r="M43" i="5"/>
  <c r="C41" i="5" l="1"/>
  <c r="M41" i="5"/>
  <c r="D41" i="5"/>
  <c r="E41" i="5" l="1"/>
  <c r="K13" i="5"/>
  <c r="C13" i="5" s="1"/>
  <c r="L28" i="5"/>
  <c r="K28" i="5"/>
  <c r="M28" i="5" l="1"/>
  <c r="C10" i="6" l="1"/>
  <c r="C8" i="6"/>
  <c r="C6" i="6"/>
  <c r="D106" i="5" l="1"/>
  <c r="C106" i="5"/>
  <c r="C105" i="5" s="1"/>
  <c r="C47" i="5" l="1"/>
  <c r="C48" i="5"/>
  <c r="K44" i="5" l="1"/>
  <c r="C44" i="5" s="1"/>
  <c r="D48" i="5"/>
  <c r="E48" i="5" s="1"/>
  <c r="C87" i="5" l="1"/>
  <c r="C69" i="5"/>
  <c r="C77" i="5"/>
  <c r="M44" i="5"/>
  <c r="D44" i="5"/>
  <c r="D88" i="5" l="1"/>
  <c r="C88" i="5"/>
  <c r="L59" i="5" l="1"/>
  <c r="I26" i="6" l="1"/>
  <c r="I27" i="6"/>
  <c r="I33" i="6"/>
  <c r="I36" i="6"/>
  <c r="I37" i="6"/>
  <c r="I25" i="6"/>
  <c r="C21" i="5" l="1"/>
  <c r="D27" i="5"/>
  <c r="C27" i="5"/>
  <c r="E27" i="5" l="1"/>
  <c r="C28" i="5"/>
  <c r="K63" i="5" l="1"/>
  <c r="C63" i="5" s="1"/>
  <c r="L108" i="5" l="1"/>
  <c r="L77" i="5"/>
  <c r="L70" i="5"/>
  <c r="L63" i="5"/>
  <c r="D63" i="5" s="1"/>
  <c r="K59" i="5"/>
  <c r="L54" i="5"/>
  <c r="K54" i="5"/>
  <c r="C51" i="5"/>
  <c r="K36" i="5"/>
  <c r="K22" i="5"/>
  <c r="M108" i="5" l="1"/>
  <c r="L73" i="5"/>
  <c r="D73" i="5" s="1"/>
  <c r="E73" i="5" s="1"/>
  <c r="L11" i="5"/>
  <c r="K11" i="5"/>
  <c r="M77" i="5"/>
  <c r="E75" i="5"/>
  <c r="N36" i="5" l="1"/>
  <c r="N41" i="5"/>
  <c r="N44" i="5"/>
  <c r="M73" i="5"/>
  <c r="N63" i="5" l="1"/>
  <c r="D67" i="5"/>
  <c r="E67" i="5" s="1"/>
  <c r="D47" i="5"/>
  <c r="K6" i="6"/>
  <c r="K8" i="6"/>
  <c r="H10" i="6"/>
  <c r="D60" i="5"/>
  <c r="E47" i="5" l="1"/>
  <c r="C25" i="5" l="1"/>
  <c r="M16" i="5"/>
  <c r="M18" i="5"/>
  <c r="M19" i="5"/>
  <c r="M20" i="5"/>
  <c r="M21" i="5"/>
  <c r="M14" i="5"/>
  <c r="D31" i="5" l="1"/>
  <c r="C31" i="5"/>
  <c r="E31" i="5" l="1"/>
  <c r="M70" i="5"/>
  <c r="I22" i="6" l="1"/>
  <c r="D119" i="5"/>
  <c r="C119" i="5"/>
  <c r="D118" i="5"/>
  <c r="C118" i="5"/>
  <c r="D117" i="5"/>
  <c r="C117" i="5"/>
  <c r="D116" i="5"/>
  <c r="C116" i="5"/>
  <c r="D115" i="5"/>
  <c r="C115" i="5"/>
  <c r="D114" i="5"/>
  <c r="C114" i="5"/>
  <c r="D113" i="5"/>
  <c r="C113" i="5"/>
  <c r="D112" i="5"/>
  <c r="C112" i="5"/>
  <c r="D111" i="5"/>
  <c r="C111" i="5"/>
  <c r="D110" i="5"/>
  <c r="C110" i="5"/>
  <c r="D101" i="5"/>
  <c r="C101" i="5"/>
  <c r="D100" i="5"/>
  <c r="C100" i="5"/>
  <c r="D99" i="5"/>
  <c r="C99" i="5"/>
  <c r="D98" i="5"/>
  <c r="C98" i="5"/>
  <c r="D97" i="5"/>
  <c r="C97" i="5"/>
  <c r="D96" i="5"/>
  <c r="C96" i="5"/>
  <c r="D95" i="5"/>
  <c r="C95" i="5"/>
  <c r="D94" i="5"/>
  <c r="C94" i="5"/>
  <c r="D93" i="5"/>
  <c r="C93" i="5"/>
  <c r="D92" i="5"/>
  <c r="C92" i="5"/>
  <c r="D91" i="5"/>
  <c r="C91" i="5"/>
  <c r="D90" i="5"/>
  <c r="C90" i="5"/>
  <c r="D86" i="5"/>
  <c r="C86" i="5"/>
  <c r="D85" i="5"/>
  <c r="C85" i="5"/>
  <c r="D84" i="5"/>
  <c r="C84" i="5"/>
  <c r="D83" i="5"/>
  <c r="C83" i="5"/>
  <c r="D82" i="5"/>
  <c r="C82" i="5"/>
  <c r="D81" i="5"/>
  <c r="C81" i="5"/>
  <c r="D80" i="5"/>
  <c r="C80" i="5"/>
  <c r="D79" i="5"/>
  <c r="C79" i="5"/>
  <c r="D78" i="5"/>
  <c r="C78" i="5"/>
  <c r="D10" i="6"/>
  <c r="D8" i="6"/>
  <c r="D6" i="6"/>
  <c r="I24" i="6"/>
  <c r="M120" i="5"/>
  <c r="M119" i="5"/>
  <c r="M118" i="5"/>
  <c r="M117" i="5"/>
  <c r="M116" i="5"/>
  <c r="M115" i="5"/>
  <c r="M114" i="5"/>
  <c r="M113" i="5"/>
  <c r="M112" i="5"/>
  <c r="M111" i="5"/>
  <c r="M110" i="5"/>
  <c r="M109" i="5"/>
  <c r="M79" i="5"/>
  <c r="M78" i="5"/>
  <c r="D65" i="5" l="1"/>
  <c r="F115" i="5" s="1"/>
  <c r="E111" i="5"/>
  <c r="E112" i="5"/>
  <c r="E113" i="5"/>
  <c r="E114" i="5"/>
  <c r="E115" i="5"/>
  <c r="E116" i="5"/>
  <c r="E118" i="5"/>
  <c r="F118" i="5"/>
  <c r="E119" i="5"/>
  <c r="F119" i="5"/>
  <c r="E117" i="5"/>
  <c r="E85" i="5"/>
  <c r="F85" i="5"/>
  <c r="E80" i="5"/>
  <c r="E81" i="5"/>
  <c r="E82" i="5"/>
  <c r="E83" i="5"/>
  <c r="E84" i="5"/>
  <c r="E86" i="5"/>
  <c r="E90" i="5"/>
  <c r="E91" i="5"/>
  <c r="E92" i="5"/>
  <c r="E93" i="5"/>
  <c r="E94" i="5"/>
  <c r="E95" i="5"/>
  <c r="E96" i="5"/>
  <c r="E97" i="5"/>
  <c r="E98" i="5"/>
  <c r="E99" i="5"/>
  <c r="E100" i="5"/>
  <c r="E101" i="5"/>
  <c r="E87" i="5"/>
  <c r="E10" i="6"/>
  <c r="E8" i="6"/>
  <c r="E6" i="6"/>
  <c r="E79" i="5"/>
  <c r="E89" i="5"/>
  <c r="D108" i="5"/>
  <c r="E108" i="5" s="1"/>
  <c r="E110" i="5"/>
  <c r="F116" i="5"/>
  <c r="E78" i="5"/>
  <c r="E120" i="5"/>
  <c r="D77" i="5"/>
  <c r="E109" i="5"/>
  <c r="F113" i="5"/>
  <c r="D59" i="5"/>
  <c r="C59" i="5"/>
  <c r="C54" i="5"/>
  <c r="D51" i="5"/>
  <c r="F99" i="5" s="1"/>
  <c r="D36" i="5"/>
  <c r="F80" i="5"/>
  <c r="C46" i="5"/>
  <c r="D46" i="5"/>
  <c r="F96" i="5" s="1"/>
  <c r="C14" i="5"/>
  <c r="C15" i="5"/>
  <c r="C17" i="5"/>
  <c r="C18" i="5"/>
  <c r="C19" i="5"/>
  <c r="C20" i="5"/>
  <c r="C23" i="5"/>
  <c r="C29" i="5"/>
  <c r="C30" i="5"/>
  <c r="C32" i="5"/>
  <c r="C33" i="5"/>
  <c r="C34" i="5"/>
  <c r="C35" i="5"/>
  <c r="C37" i="5"/>
  <c r="C38" i="5"/>
  <c r="C39" i="5"/>
  <c r="C45" i="5"/>
  <c r="C49" i="5"/>
  <c r="C50" i="5"/>
  <c r="C52" i="5"/>
  <c r="C53" i="5"/>
  <c r="C55" i="5"/>
  <c r="C56" i="5"/>
  <c r="C57" i="5"/>
  <c r="C58" i="5"/>
  <c r="C60" i="5"/>
  <c r="C61" i="5"/>
  <c r="D21" i="5"/>
  <c r="D23" i="5"/>
  <c r="D25" i="5"/>
  <c r="F81" i="5" s="1"/>
  <c r="D29" i="5"/>
  <c r="F83" i="5" s="1"/>
  <c r="D30" i="5"/>
  <c r="D32" i="5"/>
  <c r="F86" i="5" s="1"/>
  <c r="D34" i="5"/>
  <c r="D35" i="5"/>
  <c r="D37" i="5"/>
  <c r="F91" i="5" s="1"/>
  <c r="D38" i="5"/>
  <c r="F92" i="5" s="1"/>
  <c r="D39" i="5"/>
  <c r="F93" i="5" s="1"/>
  <c r="F94" i="5"/>
  <c r="D45" i="5"/>
  <c r="D49" i="5"/>
  <c r="F97" i="5" s="1"/>
  <c r="D50" i="5"/>
  <c r="F98" i="5" s="1"/>
  <c r="D52" i="5"/>
  <c r="F100" i="5" s="1"/>
  <c r="D53" i="5"/>
  <c r="F101" i="5" s="1"/>
  <c r="D54" i="5"/>
  <c r="D55" i="5"/>
  <c r="D56" i="5"/>
  <c r="D57" i="5"/>
  <c r="D58" i="5"/>
  <c r="F111" i="5"/>
  <c r="D61" i="5"/>
  <c r="F112" i="5" s="1"/>
  <c r="F114" i="5"/>
  <c r="F84" i="5" l="1"/>
  <c r="E30" i="5"/>
  <c r="F95" i="5"/>
  <c r="E45" i="5"/>
  <c r="E38" i="5"/>
  <c r="F90" i="5"/>
  <c r="E36" i="5"/>
  <c r="F110" i="5"/>
  <c r="F117" i="5"/>
  <c r="C22" i="5"/>
  <c r="C11" i="5" s="1"/>
  <c r="M13" i="5"/>
  <c r="E77" i="5"/>
  <c r="D28" i="5"/>
  <c r="D22" i="5"/>
  <c r="E53" i="5"/>
  <c r="E61" i="5"/>
  <c r="E60" i="5"/>
  <c r="E55" i="5"/>
  <c r="E52" i="5"/>
  <c r="E50" i="5"/>
  <c r="E44" i="5"/>
  <c r="E34" i="5"/>
  <c r="E32" i="5"/>
  <c r="E29" i="5"/>
  <c r="E25" i="5"/>
  <c r="E23" i="5"/>
  <c r="E21" i="5"/>
  <c r="E59" i="5"/>
  <c r="E58" i="5"/>
  <c r="E57" i="5"/>
  <c r="E56" i="5"/>
  <c r="E54" i="5"/>
  <c r="E51" i="5"/>
  <c r="E49" i="5"/>
  <c r="E39" i="5"/>
  <c r="E37" i="5"/>
  <c r="E35" i="5"/>
  <c r="E33" i="5"/>
  <c r="E46" i="5"/>
  <c r="D20" i="5"/>
  <c r="E20" i="5" s="1"/>
  <c r="D19" i="5"/>
  <c r="E19" i="5" s="1"/>
  <c r="D15" i="5"/>
  <c r="M59" i="5"/>
  <c r="M56" i="5"/>
  <c r="M54" i="5"/>
  <c r="M51" i="5"/>
  <c r="M36" i="5"/>
  <c r="M35" i="5"/>
  <c r="M33" i="5"/>
  <c r="M29" i="5"/>
  <c r="M23" i="5"/>
  <c r="D18" i="5"/>
  <c r="D17" i="5"/>
  <c r="E17" i="5" s="1"/>
  <c r="D14" i="5"/>
  <c r="F70" i="5" s="1"/>
  <c r="M63" i="5"/>
  <c r="M61" i="5"/>
  <c r="M60" i="5"/>
  <c r="M55" i="5"/>
  <c r="M52" i="5"/>
  <c r="M49" i="5"/>
  <c r="M39" i="5"/>
  <c r="M38" i="5"/>
  <c r="M37" i="5"/>
  <c r="M34" i="5"/>
  <c r="M22" i="5"/>
  <c r="E15" i="5" l="1"/>
  <c r="D11" i="5"/>
  <c r="F82" i="5"/>
  <c r="N28" i="5"/>
  <c r="N13" i="5"/>
  <c r="E28" i="5"/>
  <c r="E22" i="5"/>
  <c r="E18" i="5"/>
  <c r="E14" i="5"/>
  <c r="M11" i="5"/>
  <c r="N54" i="5"/>
  <c r="N59" i="5"/>
  <c r="N51" i="5"/>
  <c r="N22" i="5"/>
  <c r="E13" i="5"/>
  <c r="F65" i="5" l="1"/>
  <c r="F41" i="5"/>
  <c r="F36" i="5"/>
  <c r="N11" i="5"/>
  <c r="E11" i="5"/>
  <c r="F63" i="5"/>
  <c r="F54" i="5"/>
  <c r="F44" i="5"/>
  <c r="F28" i="5"/>
  <c r="F22" i="5"/>
  <c r="F51" i="5"/>
  <c r="F24" i="5"/>
  <c r="F13" i="5"/>
  <c r="F59" i="5"/>
  <c r="F11" i="5" l="1"/>
  <c r="I19" i="6"/>
</calcChain>
</file>

<file path=xl/sharedStrings.xml><?xml version="1.0" encoding="utf-8"?>
<sst xmlns="http://schemas.openxmlformats.org/spreadsheetml/2006/main" count="469" uniqueCount="369">
  <si>
    <t xml:space="preserve">  СОЦИАЛЬНАЯ ПОЛИТИКА</t>
  </si>
  <si>
    <t xml:space="preserve">  Другие общегосударственные вопросы</t>
  </si>
  <si>
    <t xml:space="preserve">  НАЦИОНАЛЬНАЯ ОБОРОНА</t>
  </si>
  <si>
    <t>6</t>
  </si>
  <si>
    <t xml:space="preserve">  КУЛЬТУРА, КИНЕМАТОГРАФИЯ</t>
  </si>
  <si>
    <t xml:space="preserve">  Молодежная политика и оздоровление детей</t>
  </si>
  <si>
    <t xml:space="preserve"> 000 1401 0000000000 000</t>
  </si>
  <si>
    <t xml:space="preserve">  Культура</t>
  </si>
  <si>
    <t xml:space="preserve"> 000 0111 0000000000 000</t>
  </si>
  <si>
    <t xml:space="preserve"> 000 0502 0000000000 000</t>
  </si>
  <si>
    <t xml:space="preserve"> 000 0407 0000000000 000</t>
  </si>
  <si>
    <t xml:space="preserve"> 000 0102000000 0000 800</t>
  </si>
  <si>
    <t xml:space="preserve"> 000 0503 0000000000 000</t>
  </si>
  <si>
    <t xml:space="preserve"> 000 0408 0000000000 000</t>
  </si>
  <si>
    <t>7</t>
  </si>
  <si>
    <t xml:space="preserve">  Жилищное хозяйство</t>
  </si>
  <si>
    <t xml:space="preserve"> 000 0409 0000000000 000</t>
  </si>
  <si>
    <t xml:space="preserve"> 000 1003 0000000000 000</t>
  </si>
  <si>
    <t xml:space="preserve">  Обеспечение проведения выборов и референдумов</t>
  </si>
  <si>
    <t xml:space="preserve">  ФИЗИЧЕСКАЯ КУЛЬТУРА И СПОРТ</t>
  </si>
  <si>
    <t xml:space="preserve"> 000 1004 0000000000 000</t>
  </si>
  <si>
    <t xml:space="preserve"> 000 0104 0000000000 000</t>
  </si>
  <si>
    <t xml:space="preserve"> 000 0702 0000000000 000</t>
  </si>
  <si>
    <t xml:space="preserve"> 000 0200 0000000000 000</t>
  </si>
  <si>
    <t xml:space="preserve"> 000 0105 0000000000 000</t>
  </si>
  <si>
    <t xml:space="preserve">                                           3. Источники финансирования дефицита бюджета</t>
  </si>
  <si>
    <t xml:space="preserve">  Резервные фонды</t>
  </si>
  <si>
    <t>8</t>
  </si>
  <si>
    <t xml:space="preserve">     в том числе:</t>
  </si>
  <si>
    <t>Расходы бюджета - ИТОГО</t>
  </si>
  <si>
    <t xml:space="preserve"> 000 0105020105 0000 510</t>
  </si>
  <si>
    <t xml:space="preserve">  НАЦИОНАЛЬНАЯ БЕЗОПАСНОСТЬ И ПРАВООХРАНИТЕЛЬНАЯ ДЕЯТЕЛЬНОСТЬ</t>
  </si>
  <si>
    <t xml:space="preserve">  Дорожное хозяйство (дорожные фонды)</t>
  </si>
  <si>
    <t xml:space="preserve"> 000 0102000005 0000 710</t>
  </si>
  <si>
    <t xml:space="preserve">  МЕЖБЮДЖЕТНЫЕ ТРАНСФЕРТЫ ОБЩЕГО ХАРАКТЕРА БЮДЖЕТАМ СУБЪЕКТОВ РОССИЙСКОЙ ФЕДЕРАЦИИ И МУНИЦИПАЛЬНЫХ ОБРАЗОВАНИЙ</t>
  </si>
  <si>
    <t xml:space="preserve">  Другие вопросы в области национальной экономики</t>
  </si>
  <si>
    <t>Результат исполнения бюджета (дефицит / профицит)</t>
  </si>
  <si>
    <t>источники внутреннего финансирования</t>
  </si>
  <si>
    <t xml:space="preserve"> 000 1300 0000000000 000</t>
  </si>
  <si>
    <t xml:space="preserve"> 000 0400 0000000000 000</t>
  </si>
  <si>
    <t xml:space="preserve"> 000 0102000000 0000 000</t>
  </si>
  <si>
    <t xml:space="preserve">  Мобилизационная и вневойсковая подготовка</t>
  </si>
  <si>
    <t/>
  </si>
  <si>
    <t xml:space="preserve">  Общее образование</t>
  </si>
  <si>
    <t xml:space="preserve"> 000 0113 0000000000 000</t>
  </si>
  <si>
    <t xml:space="preserve">  Другие вопросы в области образования</t>
  </si>
  <si>
    <t xml:space="preserve"> 000 0103000000 0000 000</t>
  </si>
  <si>
    <t xml:space="preserve"> 000 0105020110 0000 510</t>
  </si>
  <si>
    <t>Источники финансирования дефицита бюджетов - всего</t>
  </si>
  <si>
    <t xml:space="preserve"> 000 0103010005 0000 810</t>
  </si>
  <si>
    <t xml:space="preserve"> 000 0102000010 0000 710</t>
  </si>
  <si>
    <t xml:space="preserve">  Дошкольное образование</t>
  </si>
  <si>
    <t xml:space="preserve"> 000 0102000000 0000 700</t>
  </si>
  <si>
    <t xml:space="preserve">  Судебная система</t>
  </si>
  <si>
    <t xml:space="preserve"> 000 1100 0000000000 000</t>
  </si>
  <si>
    <t xml:space="preserve">  Лесное хозяйство</t>
  </si>
  <si>
    <t xml:space="preserve">  ОБЩЕГОСУДАРСТВЕННЫЕ ВОПРОСЫ</t>
  </si>
  <si>
    <t>1</t>
  </si>
  <si>
    <t xml:space="preserve"> 000 1101 0000000000 000</t>
  </si>
  <si>
    <t xml:space="preserve"> 000 1006 0000000000 000</t>
  </si>
  <si>
    <t xml:space="preserve"> 000 0106 0000000000 000</t>
  </si>
  <si>
    <t xml:space="preserve"> 000 1102 0000000000 000</t>
  </si>
  <si>
    <t xml:space="preserve"> 000 0800 0000000000 000</t>
  </si>
  <si>
    <t xml:space="preserve"> 000 0107 0000000000 000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</si>
  <si>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</si>
  <si>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000 0105020100 0000 510</t>
  </si>
  <si>
    <t xml:space="preserve"> 000 0203 0000000000 000</t>
  </si>
  <si>
    <t xml:space="preserve"> 000 0801 0000000000 000</t>
  </si>
  <si>
    <t xml:space="preserve">  Другие вопросы в области социальной политики</t>
  </si>
  <si>
    <t>2</t>
  </si>
  <si>
    <t>9</t>
  </si>
  <si>
    <t xml:space="preserve"> 000 1301 0000000000 000</t>
  </si>
  <si>
    <t xml:space="preserve"> 000 0401 0000000000 000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</si>
  <si>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</si>
  <si>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 Транспорт</t>
  </si>
  <si>
    <t xml:space="preserve">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</si>
  <si>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 Массовый спорт</t>
  </si>
  <si>
    <t>10</t>
  </si>
  <si>
    <t>3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</si>
  <si>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</si>
  <si>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000 0106050200 0000 600</t>
  </si>
  <si>
    <t xml:space="preserve"> 000 0105000000 0000 000</t>
  </si>
  <si>
    <t xml:space="preserve">  Физическая культура</t>
  </si>
  <si>
    <t xml:space="preserve"> 000 0106000000 0000 000</t>
  </si>
  <si>
    <t xml:space="preserve">  Охрана семьи и детства</t>
  </si>
  <si>
    <t xml:space="preserve"> 000 0100 0000000000 000</t>
  </si>
  <si>
    <t>4</t>
  </si>
  <si>
    <t xml:space="preserve">  ОБСЛУЖИВАНИЕ ГОСУДАРСТВЕННОГО И МУНИЦИПАЛЬНОГО ДОЛГА</t>
  </si>
  <si>
    <t xml:space="preserve">  НАЦИОНАЛЬНАЯ ЭКОНОМИКА</t>
  </si>
  <si>
    <t xml:space="preserve"> 000 0105020000 0000 500</t>
  </si>
  <si>
    <t xml:space="preserve"> 000 0103010010 0000 810</t>
  </si>
  <si>
    <t>из них:</t>
  </si>
  <si>
    <t xml:space="preserve">в том числе: </t>
  </si>
  <si>
    <t xml:space="preserve"> 000 0707 0000000000 000</t>
  </si>
  <si>
    <t xml:space="preserve"> 000 0103010000 0000 800</t>
  </si>
  <si>
    <t xml:space="preserve"> 000 0412 0000000000 000</t>
  </si>
  <si>
    <t xml:space="preserve"> 000 0300 0000000000 000</t>
  </si>
  <si>
    <t xml:space="preserve">  Другие вопросы в области культуры, кинематографии</t>
  </si>
  <si>
    <t xml:space="preserve"> 000 0102000005 0000 810</t>
  </si>
  <si>
    <t xml:space="preserve">  Общеэкономические вопросы</t>
  </si>
  <si>
    <t xml:space="preserve"> 000 0804 0000000000 000</t>
  </si>
  <si>
    <t xml:space="preserve"> 000 0709 0000000000 000</t>
  </si>
  <si>
    <t xml:space="preserve">  Социальное обеспечение населения</t>
  </si>
  <si>
    <t>х</t>
  </si>
  <si>
    <t xml:space="preserve"> 000 0309 0000000000 000</t>
  </si>
  <si>
    <t xml:space="preserve">  Благоустройство</t>
  </si>
  <si>
    <t xml:space="preserve"> 000 1400 0000000000 000</t>
  </si>
  <si>
    <t xml:space="preserve"> 000 0500 0000000000 000</t>
  </si>
  <si>
    <t xml:space="preserve">  ЖИЛИЩНО-КОММУНАЛЬНОЕ ХОЗЯЙСТВО</t>
  </si>
  <si>
    <t xml:space="preserve"> 000 0405 0000000000 000</t>
  </si>
  <si>
    <t xml:space="preserve">  Обслуживание государственного внутреннего и муниципального долга</t>
  </si>
  <si>
    <t xml:space="preserve"> 000 0501 0000000000 000</t>
  </si>
  <si>
    <t xml:space="preserve"> 000 1000 0000000000 000</t>
  </si>
  <si>
    <t xml:space="preserve"> 000 1001 0000000000 000</t>
  </si>
  <si>
    <t xml:space="preserve"> 000 0106050200 0000 500</t>
  </si>
  <si>
    <t xml:space="preserve">  Пенсионное обеспечение</t>
  </si>
  <si>
    <t xml:space="preserve">  Коммунальное хозяйство</t>
  </si>
  <si>
    <t xml:space="preserve"> 000 0102 0000000000 000</t>
  </si>
  <si>
    <t xml:space="preserve"> 000 0700 0000000000 000</t>
  </si>
  <si>
    <t xml:space="preserve">  Сельское хозяйство и рыболовство</t>
  </si>
  <si>
    <t xml:space="preserve"> 000 0103 0000000000 000</t>
  </si>
  <si>
    <t xml:space="preserve"> 000 0701 0000000000 000</t>
  </si>
  <si>
    <t xml:space="preserve">  ОБРАЗОВАНИЕ</t>
  </si>
  <si>
    <t>5</t>
  </si>
  <si>
    <t>Исполнено бюджеты муници- пальных районов</t>
  </si>
  <si>
    <t>Утверждено бюджеты муници- пальных районов</t>
  </si>
  <si>
    <t>Бюджет района</t>
  </si>
  <si>
    <t>Бюджеты поселений</t>
  </si>
  <si>
    <t>Процент исп-я к плану года</t>
  </si>
  <si>
    <t>Уд.вес в общей сумме расходов</t>
  </si>
  <si>
    <t>Консолидированный бюджет</t>
  </si>
  <si>
    <t xml:space="preserve">Утверждено консол. бюджет МО </t>
  </si>
  <si>
    <t>Исполнение консол. бюджета МО</t>
  </si>
  <si>
    <t>Утверждено бюджеты поселений</t>
  </si>
  <si>
    <t>Исполнено бюджеты  поселений</t>
  </si>
  <si>
    <t>Справка</t>
  </si>
  <si>
    <t>об исполнении консолидированного бюджета МО "Тайшетский район"</t>
  </si>
  <si>
    <t xml:space="preserve"> Кредиты кредитных организаций в валюте Российской Федерации</t>
  </si>
  <si>
    <t xml:space="preserve"> Получение кредитов от кредитных организаций в валюте Российской Федерации</t>
  </si>
  <si>
    <t xml:space="preserve"> Погашение кредитов, предоставленных кредитными организациями в валюте Российской Федерации</t>
  </si>
  <si>
    <t xml:space="preserve"> Получение кредитов от кредитных организаций бюджетами субъектов Российской Федерации в валюте Российской Федерации</t>
  </si>
  <si>
    <t xml:space="preserve"> 000 0102000002 0000 710</t>
  </si>
  <si>
    <t xml:space="preserve"> Получение кредитов от кредитных организаций бюджетами городских округов в валюте Российской Федерации</t>
  </si>
  <si>
    <t xml:space="preserve"> 000 0102000004 0000 710</t>
  </si>
  <si>
    <t xml:space="preserve"> Погашение бюджетами городских округов кредитов от кредитных организаций в валюте Российской Федерации</t>
  </si>
  <si>
    <t xml:space="preserve"> 000 0102000004 0000 810</t>
  </si>
  <si>
    <t xml:space="preserve"> Получение кредитов от кредитных организаций бюджетами муниципальных районов в валюте Российской Федерации</t>
  </si>
  <si>
    <t xml:space="preserve"> Погашение бюджетами муниципальных районов кредитов от кредитных организаций в валюте Российской Федерации</t>
  </si>
  <si>
    <t xml:space="preserve"> Получение кредитов от кредитных организаций бюджетами поселений в валюте Российской Федерации</t>
  </si>
  <si>
    <t xml:space="preserve"> Погашение бюджетами поселений кредитов от кредитных организаций в валюте Российской Федерации</t>
  </si>
  <si>
    <t xml:space="preserve"> 000 0102000010 0000 810</t>
  </si>
  <si>
    <t xml:space="preserve"> 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</si>
  <si>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</t>
  </si>
  <si>
    <t xml:space="preserve"> 000 0103010000 0000 700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</si>
  <si>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</si>
  <si>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 xml:space="preserve"> Получение бюджетных кредитов от других бюджетов бюджетной системы Российской Федерации в валюте Российской Федерации</t>
  </si>
  <si>
    <t xml:space="preserve"> Погашение бюджетных кредитов, полученных от других бюджетов бюджетной системы Российской Федерации в валюте Российской Федерации</t>
  </si>
  <si>
    <t xml:space="preserve"> Получение кредитов от других бюджетов бюджетной системы Российской Федерации бюджетами субъектов Российской Федерации в валюте Российской Федерации</t>
  </si>
  <si>
    <t xml:space="preserve"> 000 0103010002 0000 710</t>
  </si>
  <si>
    <t xml:space="preserve"> Погашение бюджетами субъектов Российской Федерации кредитов от других бюджетов бюджетной системы Российской Федерации в валюте Российской Федерации</t>
  </si>
  <si>
    <t xml:space="preserve"> 000 0103010002 0000 810</t>
  </si>
  <si>
    <t xml:space="preserve"> Получение кредитов от других бюджетов бюджетной системы Российской Федерации бюджетами городских округов в валюте Российской Федерации</t>
  </si>
  <si>
    <t xml:space="preserve"> 000 0103010004 0000 710</t>
  </si>
  <si>
    <t xml:space="preserve"> Погашение бюджетами городских округов кредитов  от других бюджетов бюджетной системы Российской Федерации в валюте Российской Федерации</t>
  </si>
  <si>
    <t xml:space="preserve"> 000 0103010004 0000 810</t>
  </si>
  <si>
    <t xml:space="preserve"> 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</si>
  <si>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 xml:space="preserve"> 000 0103010005 0000 710</t>
  </si>
  <si>
    <t xml:space="preserve"> 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</si>
  <si>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 xml:space="preserve"> Получение кредитов от других бюджетов бюджетной системы Российской Федерации бюджетами поселений в валюте Российской Федерации</t>
  </si>
  <si>
    <t xml:space="preserve"> 000 0103010010 0000 710</t>
  </si>
  <si>
    <t xml:space="preserve"> Погашение бюджетами поселений кредитов  от других бюджетов бюджетной системы Российской Федерации в валюте Российской Федерации</t>
  </si>
  <si>
    <t xml:space="preserve"> Погашение обязательств за счет прочих источников внутреннего финансирования дефицитов бюджетов</t>
  </si>
  <si>
    <t xml:space="preserve"> 000 0106060000 0000 800</t>
  </si>
  <si>
    <t xml:space="preserve"> Погашение обязательств за счет прочих источников внутреннего финансирования дефицитов бюджетов муниципальных районов</t>
  </si>
  <si>
    <t xml:space="preserve"> 000 0106060005 0000 810</t>
  </si>
  <si>
    <t>Иные источники внутреннего финансирования дефицитов бюджетов</t>
  </si>
  <si>
    <t>Предоставление бюджетных кредитов, предоставленных другим бюджетам бюджетной системы Российской Федерации в валюте Российской Федерации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</si>
  <si>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</si>
  <si>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 xml:space="preserve"> 000 0105000000 0000 500</t>
  </si>
  <si>
    <t xml:space="preserve"> Увеличение прочих остатков средств бюджетов</t>
  </si>
  <si>
    <t xml:space="preserve"> Увеличение прочих остатков денежных средств бюджетов</t>
  </si>
  <si>
    <t xml:space="preserve"> Увеличение прочих остатков денежных средств бюджетов субъектов Российской Федерации</t>
  </si>
  <si>
    <t xml:space="preserve"> 000 0105020102 0000 510</t>
  </si>
  <si>
    <t xml:space="preserve"> Увеличение прочих остатков денежных средств  бюджетов городских округов</t>
  </si>
  <si>
    <t xml:space="preserve"> 000 0105020104 0000 510</t>
  </si>
  <si>
    <t xml:space="preserve"> Увеличение прочих остатков денежных средств  бюджетов муниципальных районов</t>
  </si>
  <si>
    <t xml:space="preserve"> Увеличение прочих остатков денежных средств бюджетов территориальных фондов обязательного медицинского страхования</t>
  </si>
  <si>
    <t xml:space="preserve"> 000 0105020109 0000 510</t>
  </si>
  <si>
    <t xml:space="preserve"> Увеличение прочих остатков денежных средств бюджетов поселений</t>
  </si>
  <si>
    <t xml:space="preserve"> Изменение иных финансовых активов на счетах по учету средств бюджета</t>
  </si>
  <si>
    <t xml:space="preserve"> 000 0106000000 0000 500</t>
  </si>
  <si>
    <t xml:space="preserve"> Увеличение финансовых активов в государственной собственности за счет средств бюджетов, размещенных на банковские депозиты</t>
  </si>
  <si>
    <t xml:space="preserve"> 000 0106100100 0000 500</t>
  </si>
  <si>
    <t xml:space="preserve"> Увеличение иных финансовых активов в собственности субъектов Российской Федерации за счет средств бюджетов субъектов, размещенных в депозиты в валюте Российской Федерации и иностранной валюте в кредитных организациях</t>
  </si>
  <si>
    <t xml:space="preserve"> 000 0106100102 0000 510</t>
  </si>
  <si>
    <t xml:space="preserve"> Уменьшение остатков средств бюджетов</t>
  </si>
  <si>
    <t xml:space="preserve"> 000 0105000000 0000 600</t>
  </si>
  <si>
    <t>тыс. руб.</t>
  </si>
  <si>
    <t>Наименование</t>
  </si>
  <si>
    <t>Утверждено консол. бюджет МО</t>
  </si>
  <si>
    <t>Исполнено консол. бюджет МО</t>
  </si>
  <si>
    <t>Утверждено бюджет района</t>
  </si>
  <si>
    <t>Исполнено бюджет района</t>
  </si>
  <si>
    <t>Утверждено  бюджеты поселений</t>
  </si>
  <si>
    <t>Исполнено  бюджеты поселений</t>
  </si>
  <si>
    <t>Просроченная кредиторская задолженность</t>
  </si>
  <si>
    <t xml:space="preserve"> Наименование показателя</t>
  </si>
  <si>
    <t>консол. бюджет МО</t>
  </si>
  <si>
    <t>бюджет района</t>
  </si>
  <si>
    <t>бюджеты поселений</t>
  </si>
  <si>
    <t>ПРОСРОЧЕННАЯ КРЕДИТОРСКАЯ  ЗАДОЛЖЕННОСТЬ, всего</t>
  </si>
  <si>
    <t>в том числе:</t>
  </si>
  <si>
    <t>по заработной плате</t>
  </si>
  <si>
    <t>по прочим выплатам</t>
  </si>
  <si>
    <t>по начислениям на выплаты по  оплате труда</t>
  </si>
  <si>
    <t>по услугам связи</t>
  </si>
  <si>
    <t>по транспортным услугам</t>
  </si>
  <si>
    <t>по коммунальным услугам</t>
  </si>
  <si>
    <t>по арендной плате за пользование имуществом</t>
  </si>
  <si>
    <t>по работам, услугам по содержанию имущества</t>
  </si>
  <si>
    <t>по безвозмездным перечислениям государственным и муниципальным организациям</t>
  </si>
  <si>
    <t>по  социальному обеспечению</t>
  </si>
  <si>
    <t>по прочим расходам</t>
  </si>
  <si>
    <t>по приобретению  основных средств</t>
  </si>
  <si>
    <t>по  приобретению материальных запасов</t>
  </si>
  <si>
    <t>Увеличение остатков средств бюджетов</t>
  </si>
  <si>
    <t>11</t>
  </si>
  <si>
    <t>12</t>
  </si>
  <si>
    <t xml:space="preserve"> 000 0406 0000000000 000</t>
  </si>
  <si>
    <t>Водное хозяйство</t>
  </si>
  <si>
    <t>косгу</t>
  </si>
  <si>
    <t xml:space="preserve"> 000 0703 0000000000 000</t>
  </si>
  <si>
    <t xml:space="preserve">  Дополнительное образование детей</t>
  </si>
  <si>
    <t xml:space="preserve"> 000 1402 0000000000 000</t>
  </si>
  <si>
    <t>Иные дотации</t>
  </si>
  <si>
    <t xml:space="preserve"> Дотации на выравнивание бюджетной обеспеченности субъектов Российской Федерации и муниципальных образований</t>
  </si>
  <si>
    <t>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</si>
  <si>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</si>
  <si>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000 0705 0000000000 000</t>
  </si>
  <si>
    <t xml:space="preserve">  Профессиональная подготовка,   переподготовка и повышение квалификации</t>
  </si>
  <si>
    <t>Справочно:</t>
  </si>
  <si>
    <t xml:space="preserve"> 000 1403 0000000000 000</t>
  </si>
  <si>
    <t>Прочие межбюджетные трансферты общего характера</t>
  </si>
  <si>
    <t>000 0600 0000000000 000</t>
  </si>
  <si>
    <t>000 0605 0000000000 000</t>
  </si>
  <si>
    <t>ОХРАНА ОКРУЖАЮЩЕЙ СРЕДЫ</t>
  </si>
  <si>
    <t>Другие вопросы в области охраны окружающей среды</t>
  </si>
  <si>
    <t>Защита населения и территории от чрезвычайных ситуаций природного и техногенного характера, пожарная безопасность</t>
  </si>
  <si>
    <t>000  0310 0000000000 000</t>
  </si>
  <si>
    <t>Изменение остатков средств на счетах по учету средств бюджетов</t>
  </si>
  <si>
    <t>услуги, работы для кап.вложений</t>
  </si>
  <si>
    <t>прочие работы, услуги</t>
  </si>
  <si>
    <t>Гражданская оборона</t>
  </si>
  <si>
    <t>страхование</t>
  </si>
  <si>
    <r>
      <t xml:space="preserve">Заработная плата работников </t>
    </r>
    <r>
      <rPr>
        <b/>
        <sz val="9"/>
        <rFont val="Arial Cyr"/>
        <charset val="204"/>
      </rPr>
      <t>казенных</t>
    </r>
    <r>
      <rPr>
        <sz val="9"/>
        <rFont val="Arial Cyr"/>
        <charset val="204"/>
      </rPr>
      <t xml:space="preserve"> учреждений, органов местного самоуправления</t>
    </r>
  </si>
  <si>
    <r>
      <t xml:space="preserve">Заработная плата работников  </t>
    </r>
    <r>
      <rPr>
        <b/>
        <sz val="9"/>
        <rFont val="Arial Cyr"/>
        <charset val="204"/>
      </rPr>
      <t>бюджетных</t>
    </r>
    <r>
      <rPr>
        <sz val="9"/>
        <rFont val="Arial Cyr"/>
        <charset val="204"/>
      </rPr>
      <t xml:space="preserve"> учреждений, органов местного самоуправления</t>
    </r>
  </si>
  <si>
    <r>
      <t xml:space="preserve">Начисления на заработную плату </t>
    </r>
    <r>
      <rPr>
        <b/>
        <sz val="9"/>
        <rFont val="Arial Cyr"/>
        <charset val="204"/>
      </rPr>
      <t xml:space="preserve">(казенные </t>
    </r>
    <r>
      <rPr>
        <sz val="9"/>
        <rFont val="Arial Cyr"/>
        <charset val="204"/>
      </rPr>
      <t>учреждения)</t>
    </r>
  </si>
  <si>
    <r>
      <t>Начисления на заработную плату (</t>
    </r>
    <r>
      <rPr>
        <b/>
        <sz val="9"/>
        <rFont val="Arial Cyr"/>
        <charset val="204"/>
      </rPr>
      <t>бюджетные</t>
    </r>
    <r>
      <rPr>
        <sz val="9"/>
        <rFont val="Arial Cyr"/>
        <charset val="204"/>
      </rPr>
      <t xml:space="preserve"> учреждения)</t>
    </r>
  </si>
  <si>
    <r>
      <t xml:space="preserve">Коммунальные услуги, оплаченные </t>
    </r>
    <r>
      <rPr>
        <b/>
        <sz val="9"/>
        <rFont val="Arial Cyr"/>
        <charset val="204"/>
      </rPr>
      <t xml:space="preserve">казенными </t>
    </r>
    <r>
      <rPr>
        <sz val="9"/>
        <rFont val="Arial Cyr"/>
        <charset val="204"/>
      </rPr>
      <t>учреждениями, органами местного самоуправления</t>
    </r>
  </si>
  <si>
    <r>
      <t xml:space="preserve">Коммунальные услуги, оплаченные </t>
    </r>
    <r>
      <rPr>
        <b/>
        <sz val="9"/>
        <rFont val="Arial Cyr"/>
        <charset val="204"/>
      </rPr>
      <t>бюджетными</t>
    </r>
    <r>
      <rPr>
        <sz val="9"/>
        <rFont val="Arial Cyr"/>
        <charset val="204"/>
      </rPr>
      <t xml:space="preserve"> учреждениями, органами местного самоуправления</t>
    </r>
  </si>
  <si>
    <t>000 0602 0000000000 000</t>
  </si>
  <si>
    <t>Сбор, удаление отходов и очистка сточных вод</t>
  </si>
  <si>
    <t>Субсидия народной дружине</t>
  </si>
  <si>
    <r>
      <t xml:space="preserve">Единица измерения:  </t>
    </r>
    <r>
      <rPr>
        <b/>
        <sz val="10"/>
        <rFont val="Times New Roman"/>
        <family val="1"/>
        <charset val="204"/>
      </rPr>
      <t>тыс. руб.</t>
    </r>
  </si>
  <si>
    <t>Спорт высших достижений</t>
  </si>
  <si>
    <t xml:space="preserve">  000 1103 0000000000 000</t>
  </si>
  <si>
    <t>на 01.01.2025г.</t>
  </si>
  <si>
    <t>Исполнитель: Е.Н. Коваленко, Н.В. Прудникова</t>
  </si>
  <si>
    <t>О.В. Фокина</t>
  </si>
  <si>
    <t>И.о. начальника  Финансового управления Тайшетского округа</t>
  </si>
  <si>
    <t>на 1 января 2026 года</t>
  </si>
  <si>
    <t>ПРИЛОЖЕНИЕ К СПРАВКЕ  НА  01.01.2026 г.:</t>
  </si>
  <si>
    <t>на 01.01.2026г.</t>
  </si>
  <si>
    <t>на 01.01.2024г.</t>
  </si>
  <si>
    <t xml:space="preserve"> 000 0505 0000000000 000</t>
  </si>
  <si>
    <t xml:space="preserve"> Другие вопросы в области жилищно- коммунального хозяйства</t>
  </si>
  <si>
    <t>Налог на имущество физических лиц</t>
  </si>
  <si>
    <t>Земельный налог</t>
  </si>
  <si>
    <t>Иные межбюджетные трансферты</t>
  </si>
  <si>
    <t>-</t>
  </si>
  <si>
    <t>Сведения об исполнении консолидированного бюджета МО "Тайшетский район" на 01 января 2026 года в сравнении с запланированными значениями на соответсвующий период (финансовый год)</t>
  </si>
  <si>
    <t xml:space="preserve">Единица измерения:  руб. </t>
  </si>
  <si>
    <t>Наименование 
показателя</t>
  </si>
  <si>
    <t>Код строки</t>
  </si>
  <si>
    <t>Код дохода по бюджетной классификации</t>
  </si>
  <si>
    <t>консолидированный бюджет</t>
  </si>
  <si>
    <t>бюджет муниципального района</t>
  </si>
  <si>
    <t>бюджеты городских и сельских поселений</t>
  </si>
  <si>
    <t>бюджеты городских поселений</t>
  </si>
  <si>
    <t>бюджеты сельских поселений</t>
  </si>
  <si>
    <t>Утверждено консолидированный бюджет субъекта Российской Федерации</t>
  </si>
  <si>
    <t>Исполнено консолидированный бюджет субъекта Российской Федерации</t>
  </si>
  <si>
    <t>Процент исполнения к плану года</t>
  </si>
  <si>
    <t>Утверждено бюджет муниципального района</t>
  </si>
  <si>
    <t>Исполнено бюджет муниципального района</t>
  </si>
  <si>
    <t>Утверждено бюджеты городских и сельских поселений</t>
  </si>
  <si>
    <t>Исполнено бюджеты городских и сельских поселений</t>
  </si>
  <si>
    <t>Утверждено бюджеты городских поселений</t>
  </si>
  <si>
    <t>Исполнено бюджеты городских поселений</t>
  </si>
  <si>
    <t>Утверждено бюджеты сельских поселений</t>
  </si>
  <si>
    <t>Исполнено бюджеты сельских поселений</t>
  </si>
  <si>
    <t>18</t>
  </si>
  <si>
    <t>14</t>
  </si>
  <si>
    <t>28</t>
  </si>
  <si>
    <t>15</t>
  </si>
  <si>
    <t>29</t>
  </si>
  <si>
    <t>16</t>
  </si>
  <si>
    <t>30</t>
  </si>
  <si>
    <t>Доходы бюджета - всего</t>
  </si>
  <si>
    <t>010</t>
  </si>
  <si>
    <t>НАЛОГОВЫЕ И НЕНАЛОГОВЫЕ ДОХОДЫ</t>
  </si>
  <si>
    <t xml:space="preserve"> 000 1000000000 0000 000</t>
  </si>
  <si>
    <t>НАЛОГИ НА ПРИБЫЛЬ, ДОХОДЫ</t>
  </si>
  <si>
    <t xml:space="preserve"> 000 1010000000 0000 000</t>
  </si>
  <si>
    <t>Налог на доходы физических лиц</t>
  </si>
  <si>
    <t xml:space="preserve"> 000 1010200001 0000 110</t>
  </si>
  <si>
    <t>НАЛОГИ НА ТОВАРЫ (РАБОТЫ, УСЛУГИ), РЕАЛИЗУЕМЫЕ НА ТЕРРИТОРИИ РОССИЙСКОЙ ФЕДЕРАЦИИ</t>
  </si>
  <si>
    <t xml:space="preserve"> 000 1030000000 0000 000</t>
  </si>
  <si>
    <t>НАЛОГИ НА СОВОКУПНЫЙ ДОХОД</t>
  </si>
  <si>
    <t xml:space="preserve"> 000 1050000000 0000 000</t>
  </si>
  <si>
    <t>Налог, взимаемый в связи с применением упрощенной системы налогообложения</t>
  </si>
  <si>
    <t xml:space="preserve"> 000 1050100000 0000 110</t>
  </si>
  <si>
    <t>Единый налог на вмененный доход для отдельных видов деятельности</t>
  </si>
  <si>
    <t xml:space="preserve"> 000 1050200002 0000 110</t>
  </si>
  <si>
    <t>Единый сельскохозяйственный налог</t>
  </si>
  <si>
    <t xml:space="preserve"> 000 1050300001 0000 110</t>
  </si>
  <si>
    <t>Налог, взимаемый в связи с применением патентной системы налогообложения</t>
  </si>
  <si>
    <t xml:space="preserve"> 000 1050400002 0000 110</t>
  </si>
  <si>
    <t>НАЛОГИ НА ИМУЩЕСТВО</t>
  </si>
  <si>
    <t xml:space="preserve"> 000 1060000000 0000 000</t>
  </si>
  <si>
    <t xml:space="preserve"> 000 1060100000 0000 110</t>
  </si>
  <si>
    <t xml:space="preserve"> 000 1060600000 0000 110</t>
  </si>
  <si>
    <t>Земельный налог с организаций</t>
  </si>
  <si>
    <t xml:space="preserve"> 000 1060603000 0000 110</t>
  </si>
  <si>
    <t>Земельный налог с физических лиц</t>
  </si>
  <si>
    <t xml:space="preserve"> 000 1060604000 0000 110</t>
  </si>
  <si>
    <t>ГОСУДАРСТВЕННАЯ ПОШЛИНА</t>
  </si>
  <si>
    <t xml:space="preserve"> 000 1080000000 0000 000</t>
  </si>
  <si>
    <t>ДОХОДЫ ОТ ИСПОЛЬЗОВАНИЯ ИМУЩЕСТВА, НАХОДЯЩЕГОСЯ В ГОСУДАРСТВЕННОЙ И МУНИЦИПАЛЬНОЙ СОБСТВЕННОСТИ</t>
  </si>
  <si>
    <t xml:space="preserve"> 000 1110000000 0000 000</t>
  </si>
  <si>
    <t>ПЛАТЕЖИ ПРИ ПОЛЬЗОВАНИИ ПРИРОДНЫМИ РЕСУРСАМИ</t>
  </si>
  <si>
    <t xml:space="preserve"> 000 1120000000 0000 000</t>
  </si>
  <si>
    <t>ДОХОДЫ ОТ ОКАЗАНИЯ ПЛАТНЫХ УСЛУГ И КОМПЕНСАЦИИ ЗАТРАТ ГОСУДАРСТВА</t>
  </si>
  <si>
    <t xml:space="preserve"> 000 1130000000 0000 000</t>
  </si>
  <si>
    <t>ДОХОДЫ ОТ ПРОДАЖИ МАТЕРИАЛЬНЫХ И НЕМАТЕРИАЛЬНЫХ АКТИВОВ</t>
  </si>
  <si>
    <t xml:space="preserve"> 000 1140000000 0000 000</t>
  </si>
  <si>
    <t>ШТРАФЫ, САНКЦИИ, ВОЗМЕЩЕНИЕ УЩЕРБА</t>
  </si>
  <si>
    <t xml:space="preserve"> 000 1160000000 0000 000</t>
  </si>
  <si>
    <t>ПРОЧИЕ НЕНАЛОГОВЫЕ ДОХОДЫ</t>
  </si>
  <si>
    <t xml:space="preserve"> 000 1170000000 0000 000</t>
  </si>
  <si>
    <t>БЕЗВОЗМЕЗДНЫЕ ПОСТУПЛЕНИЯ</t>
  </si>
  <si>
    <t xml:space="preserve"> 000 2000000000 0000 000</t>
  </si>
  <si>
    <t>БЕЗВОЗМЕЗДНЫЕ ПОСТУПЛЕНИЯ ОТ ДРУГИХ БЮДЖЕТОВ БЮДЖЕТНОЙ СИСТЕМЫ РОССИЙСКОЙ ФЕДЕРАЦИИ</t>
  </si>
  <si>
    <t xml:space="preserve"> 000 2020000000 0000 000</t>
  </si>
  <si>
    <t>Дотации бюджетам бюджетной системы Российской Федерации</t>
  </si>
  <si>
    <t xml:space="preserve"> 000 2021000000 0000 150</t>
  </si>
  <si>
    <t>Субсидии бюджетам бюджетной системы Российской Федерации (межбюджетные субсидии)</t>
  </si>
  <si>
    <t xml:space="preserve"> 000 2022000000 0000 150</t>
  </si>
  <si>
    <t>Субвенции бюджетам бюджетной системы Российской Федерации</t>
  </si>
  <si>
    <t xml:space="preserve"> 000 2023000000 0000 150</t>
  </si>
  <si>
    <t xml:space="preserve"> 000 2024000000 0000 150</t>
  </si>
  <si>
    <t>БЕЗВОЗМЕЗДНЫЕ ПОСТУПЛЕНИЯ ОТ НЕГОСУДАРСТВЕННЫХ ОРГАНИЗАЦИЙ</t>
  </si>
  <si>
    <t xml:space="preserve"> 000 2040000000 0000 000</t>
  </si>
  <si>
    <t>ПРОЧИЕ БЕЗВОЗМЕЗДНЫЕ ПОСТУПЛЕНИЯ</t>
  </si>
  <si>
    <t xml:space="preserve"> 000 2070000000 0000 000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</si>
  <si>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</si>
  <si>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000 2180000000 0000 000</t>
  </si>
  <si>
    <t>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</si>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</sst>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"/>
    <numFmt numFmtId="166" formatCode="dd\.mm\.yyyy"/>
    <numFmt numFmtId="174" formatCode="0.0%"/>
  </numFmts>
  <fonts count="4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1"/>
      <name val="Times New Roman"/>
      <family val="1"/>
      <charset val="204"/>
    </font>
    <font>
      <b/>
      <i/>
      <sz val="8"/>
      <name val="Arial"/>
      <family val="2"/>
      <charset val="204"/>
    </font>
    <font>
      <b/>
      <sz val="11"/>
      <name val="Arial"/>
      <family val="2"/>
      <charset val="204"/>
    </font>
    <font>
      <sz val="11"/>
      <name val="Calibri"/>
      <family val="2"/>
    </font>
    <font>
      <b/>
      <sz val="12"/>
      <name val="Arial"/>
      <family val="2"/>
      <charset val="204"/>
    </font>
    <font>
      <sz val="6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8"/>
      <name val="Arial Cyr"/>
      <charset val="204"/>
    </font>
    <font>
      <sz val="8"/>
      <name val="Arial Cyr"/>
    </font>
    <font>
      <sz val="9"/>
      <name val="Arial Cyr"/>
      <charset val="204"/>
    </font>
    <font>
      <b/>
      <sz val="9"/>
      <name val="Arial Cyr"/>
      <charset val="204"/>
    </font>
    <font>
      <sz val="9"/>
      <name val="Calibri"/>
      <family val="2"/>
      <scheme val="minor"/>
    </font>
    <font>
      <sz val="8"/>
      <name val="Arial Cyr"/>
      <charset val="204"/>
    </font>
    <font>
      <b/>
      <i/>
      <sz val="11"/>
      <name val="Arial Cyr"/>
      <charset val="204"/>
    </font>
    <font>
      <b/>
      <sz val="8"/>
      <name val="Arial Cyr"/>
    </font>
    <font>
      <b/>
      <sz val="7"/>
      <name val="Arial Cyr"/>
      <charset val="204"/>
    </font>
    <font>
      <sz val="8"/>
      <name val="Arial Narrow"/>
      <family val="2"/>
    </font>
    <font>
      <sz val="11"/>
      <name val="Arial Cyr"/>
      <charset val="204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 Cyr"/>
      <charset val="204"/>
    </font>
    <font>
      <b/>
      <u/>
      <sz val="8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383">
    <xf numFmtId="0" fontId="0" fillId="0" borderId="0"/>
    <xf numFmtId="0" fontId="1" fillId="0" borderId="0">
      <alignment horizontal="left"/>
    </xf>
    <xf numFmtId="0" fontId="1" fillId="0" borderId="0">
      <alignment horizontal="left"/>
    </xf>
    <xf numFmtId="0" fontId="2" fillId="0" borderId="0"/>
    <xf numFmtId="0" fontId="2" fillId="0" borderId="0"/>
    <xf numFmtId="0" fontId="1" fillId="0" borderId="0">
      <alignment horizontal="left"/>
    </xf>
    <xf numFmtId="49" fontId="3" fillId="0" borderId="0">
      <alignment horizontal="right"/>
    </xf>
    <xf numFmtId="0" fontId="3" fillId="0" borderId="1">
      <alignment horizontal="left" wrapText="1"/>
    </xf>
    <xf numFmtId="0" fontId="3" fillId="0" borderId="2">
      <alignment horizontal="left" wrapText="1" indent="1"/>
    </xf>
    <xf numFmtId="0" fontId="4" fillId="0" borderId="3">
      <alignment horizontal="left" wrapText="1"/>
    </xf>
    <xf numFmtId="0" fontId="3" fillId="2" borderId="0"/>
    <xf numFmtId="0" fontId="3" fillId="0" borderId="4"/>
    <xf numFmtId="0" fontId="2" fillId="0" borderId="4"/>
    <xf numFmtId="4" fontId="3" fillId="0" borderId="5">
      <alignment horizontal="right"/>
    </xf>
    <xf numFmtId="49" fontId="3" fillId="0" borderId="3">
      <alignment horizontal="center"/>
    </xf>
    <xf numFmtId="4" fontId="3" fillId="0" borderId="6">
      <alignment horizontal="right"/>
    </xf>
    <xf numFmtId="0" fontId="4" fillId="0" borderId="0">
      <alignment horizontal="center"/>
    </xf>
    <xf numFmtId="0" fontId="4" fillId="0" borderId="4"/>
    <xf numFmtId="0" fontId="3" fillId="0" borderId="7">
      <alignment horizontal="left" wrapText="1"/>
    </xf>
    <xf numFmtId="0" fontId="3" fillId="0" borderId="8">
      <alignment horizontal="left" wrapText="1" indent="1"/>
    </xf>
    <xf numFmtId="0" fontId="3" fillId="0" borderId="7">
      <alignment horizontal="left" wrapText="1" indent="2"/>
    </xf>
    <xf numFmtId="0" fontId="3" fillId="0" borderId="1">
      <alignment horizontal="left" wrapText="1" indent="2"/>
    </xf>
    <xf numFmtId="0" fontId="5" fillId="0" borderId="4">
      <alignment wrapText="1"/>
    </xf>
    <xf numFmtId="0" fontId="5" fillId="0" borderId="9">
      <alignment wrapText="1"/>
    </xf>
    <xf numFmtId="0" fontId="5" fillId="0" borderId="10">
      <alignment wrapText="1"/>
    </xf>
    <xf numFmtId="0" fontId="3" fillId="0" borderId="0">
      <alignment horizontal="center" wrapText="1"/>
    </xf>
    <xf numFmtId="49" fontId="3" fillId="0" borderId="4">
      <alignment horizontal="left"/>
    </xf>
    <xf numFmtId="49" fontId="3" fillId="0" borderId="11">
      <alignment horizontal="center" wrapText="1"/>
    </xf>
    <xf numFmtId="49" fontId="3" fillId="0" borderId="11">
      <alignment horizontal="left" wrapText="1"/>
    </xf>
    <xf numFmtId="49" fontId="3" fillId="0" borderId="11">
      <alignment horizontal="center" shrinkToFit="1"/>
    </xf>
    <xf numFmtId="49" fontId="3" fillId="0" borderId="4">
      <alignment horizontal="center"/>
    </xf>
    <xf numFmtId="0" fontId="3" fillId="0" borderId="10">
      <alignment horizontal="center"/>
    </xf>
    <xf numFmtId="0" fontId="3" fillId="0" borderId="0">
      <alignment horizontal="center"/>
    </xf>
    <xf numFmtId="49" fontId="3" fillId="0" borderId="4"/>
    <xf numFmtId="49" fontId="3" fillId="0" borderId="12">
      <alignment horizontal="center" shrinkToFit="1"/>
    </xf>
    <xf numFmtId="0" fontId="3" fillId="0" borderId="10"/>
    <xf numFmtId="0" fontId="3" fillId="0" borderId="4">
      <alignment horizontal="center"/>
    </xf>
    <xf numFmtId="49" fontId="3" fillId="0" borderId="10">
      <alignment horizontal="center"/>
    </xf>
    <xf numFmtId="49" fontId="3" fillId="0" borderId="0">
      <alignment horizontal="left"/>
    </xf>
    <xf numFmtId="0" fontId="2" fillId="0" borderId="10"/>
    <xf numFmtId="0" fontId="3" fillId="0" borderId="2">
      <alignment horizontal="left" wrapText="1"/>
    </xf>
    <xf numFmtId="0" fontId="3" fillId="0" borderId="1">
      <alignment horizontal="left" wrapText="1" indent="1"/>
    </xf>
    <xf numFmtId="0" fontId="3" fillId="0" borderId="2">
      <alignment horizontal="left" wrapText="1" indent="2"/>
    </xf>
    <xf numFmtId="0" fontId="2" fillId="0" borderId="13"/>
    <xf numFmtId="49" fontId="3" fillId="0" borderId="5">
      <alignment horizontal="center"/>
    </xf>
    <xf numFmtId="0" fontId="4" fillId="0" borderId="14">
      <alignment horizontal="center" vertical="center" textRotation="90" wrapText="1"/>
    </xf>
    <xf numFmtId="0" fontId="4" fillId="0" borderId="10">
      <alignment horizontal="center" vertical="center" textRotation="90" wrapText="1"/>
    </xf>
    <xf numFmtId="0" fontId="3" fillId="0" borderId="0">
      <alignment vertical="center"/>
    </xf>
    <xf numFmtId="0" fontId="4" fillId="0" borderId="0">
      <alignment horizontal="center" vertical="center" textRotation="90" wrapText="1"/>
    </xf>
    <xf numFmtId="0" fontId="4" fillId="0" borderId="15">
      <alignment horizontal="center" vertical="center" textRotation="90" wrapText="1"/>
    </xf>
    <xf numFmtId="0" fontId="4" fillId="0" borderId="0">
      <alignment horizontal="center" vertical="center" textRotation="90"/>
    </xf>
    <xf numFmtId="0" fontId="4" fillId="0" borderId="15">
      <alignment horizontal="center" vertical="center" textRotation="90"/>
    </xf>
    <xf numFmtId="0" fontId="4" fillId="0" borderId="9">
      <alignment horizontal="center" vertical="center" textRotation="90"/>
    </xf>
    <xf numFmtId="0" fontId="3" fillId="0" borderId="9">
      <alignment horizontal="center" vertical="top" wrapText="1"/>
    </xf>
    <xf numFmtId="0" fontId="4" fillId="0" borderId="16"/>
    <xf numFmtId="49" fontId="6" fillId="0" borderId="17">
      <alignment horizontal="left" vertical="center" wrapText="1"/>
    </xf>
    <xf numFmtId="49" fontId="3" fillId="0" borderId="2">
      <alignment horizontal="left" vertical="center" wrapText="1" indent="2"/>
    </xf>
    <xf numFmtId="49" fontId="3" fillId="0" borderId="1">
      <alignment horizontal="left" vertical="center" wrapText="1" indent="3"/>
    </xf>
    <xf numFmtId="49" fontId="3" fillId="0" borderId="17">
      <alignment horizontal="left" vertical="center" wrapText="1" indent="3"/>
    </xf>
    <xf numFmtId="49" fontId="3" fillId="0" borderId="18">
      <alignment horizontal="left" vertical="center" wrapText="1" indent="3"/>
    </xf>
    <xf numFmtId="0" fontId="6" fillId="0" borderId="16">
      <alignment horizontal="left" vertical="center" wrapText="1"/>
    </xf>
    <xf numFmtId="49" fontId="3" fillId="0" borderId="10">
      <alignment horizontal="left" vertical="center" wrapText="1" indent="3"/>
    </xf>
    <xf numFmtId="49" fontId="3" fillId="0" borderId="0">
      <alignment horizontal="left" vertical="center" wrapText="1" indent="3"/>
    </xf>
    <xf numFmtId="49" fontId="3" fillId="0" borderId="4">
      <alignment horizontal="left" vertical="center" wrapText="1" indent="3"/>
    </xf>
    <xf numFmtId="49" fontId="6" fillId="0" borderId="16">
      <alignment horizontal="left" vertical="center" wrapText="1"/>
    </xf>
    <xf numFmtId="0" fontId="3" fillId="0" borderId="17">
      <alignment horizontal="left" vertical="center" wrapText="1"/>
    </xf>
    <xf numFmtId="0" fontId="3" fillId="0" borderId="18">
      <alignment horizontal="left" vertical="center" wrapText="1"/>
    </xf>
    <xf numFmtId="49" fontId="6" fillId="0" borderId="19">
      <alignment horizontal="left" vertical="center" wrapText="1"/>
    </xf>
    <xf numFmtId="49" fontId="3" fillId="0" borderId="20">
      <alignment horizontal="left" vertical="center" wrapText="1"/>
    </xf>
    <xf numFmtId="49" fontId="3" fillId="0" borderId="21">
      <alignment horizontal="left" vertical="center" wrapText="1"/>
    </xf>
    <xf numFmtId="49" fontId="4" fillId="0" borderId="22">
      <alignment horizontal="center"/>
    </xf>
    <xf numFmtId="49" fontId="4" fillId="0" borderId="23">
      <alignment horizontal="center" vertical="center" wrapText="1"/>
    </xf>
    <xf numFmtId="49" fontId="3" fillId="0" borderId="24">
      <alignment horizontal="center" vertical="center" wrapText="1"/>
    </xf>
    <xf numFmtId="49" fontId="3" fillId="0" borderId="11">
      <alignment horizontal="center" vertical="center" wrapText="1"/>
    </xf>
    <xf numFmtId="49" fontId="3" fillId="0" borderId="23">
      <alignment horizontal="center" vertical="center" wrapText="1"/>
    </xf>
    <xf numFmtId="49" fontId="3" fillId="0" borderId="10">
      <alignment horizontal="center" vertical="center" wrapText="1"/>
    </xf>
    <xf numFmtId="49" fontId="3" fillId="0" borderId="0">
      <alignment horizontal="center" vertical="center" wrapText="1"/>
    </xf>
    <xf numFmtId="49" fontId="3" fillId="0" borderId="4">
      <alignment horizontal="center" vertical="center" wrapText="1"/>
    </xf>
    <xf numFmtId="49" fontId="4" fillId="0" borderId="22">
      <alignment horizontal="center" vertical="center" wrapText="1"/>
    </xf>
    <xf numFmtId="49" fontId="3" fillId="0" borderId="25">
      <alignment horizontal="center" vertical="center" wrapText="1"/>
    </xf>
    <xf numFmtId="0" fontId="2" fillId="0" borderId="26"/>
    <xf numFmtId="0" fontId="3" fillId="0" borderId="22">
      <alignment horizontal="center" vertical="center"/>
    </xf>
    <xf numFmtId="0" fontId="3" fillId="0" borderId="24">
      <alignment horizontal="center" vertical="center"/>
    </xf>
    <xf numFmtId="0" fontId="3" fillId="0" borderId="11">
      <alignment horizontal="center" vertical="center"/>
    </xf>
    <xf numFmtId="0" fontId="3" fillId="0" borderId="23">
      <alignment horizontal="center" vertical="center"/>
    </xf>
    <xf numFmtId="49" fontId="3" fillId="0" borderId="27">
      <alignment horizontal="center" vertical="center"/>
    </xf>
    <xf numFmtId="49" fontId="3" fillId="0" borderId="28">
      <alignment horizontal="center" vertical="center"/>
    </xf>
    <xf numFmtId="49" fontId="3" fillId="0" borderId="12">
      <alignment horizontal="center" vertical="center"/>
    </xf>
    <xf numFmtId="49" fontId="3" fillId="0" borderId="9">
      <alignment horizontal="center" vertical="center"/>
    </xf>
    <xf numFmtId="0" fontId="3" fillId="0" borderId="9">
      <alignment horizontal="center" vertical="top"/>
    </xf>
    <xf numFmtId="49" fontId="3" fillId="0" borderId="9">
      <alignment horizontal="center" vertical="top" wrapText="1"/>
    </xf>
    <xf numFmtId="0" fontId="3" fillId="0" borderId="28"/>
    <xf numFmtId="4" fontId="3" fillId="0" borderId="10">
      <alignment horizontal="right"/>
    </xf>
    <xf numFmtId="4" fontId="3" fillId="0" borderId="0">
      <alignment horizontal="right" shrinkToFit="1"/>
    </xf>
    <xf numFmtId="4" fontId="3" fillId="0" borderId="4">
      <alignment horizontal="right"/>
    </xf>
    <xf numFmtId="4" fontId="3" fillId="0" borderId="29">
      <alignment horizontal="right"/>
    </xf>
    <xf numFmtId="0" fontId="3" fillId="0" borderId="9">
      <alignment horizontal="center" vertical="top" wrapText="1"/>
    </xf>
    <xf numFmtId="4" fontId="3" fillId="0" borderId="28">
      <alignment horizontal="right"/>
    </xf>
    <xf numFmtId="0" fontId="3" fillId="0" borderId="9">
      <alignment horizontal="center" vertical="top"/>
    </xf>
    <xf numFmtId="4" fontId="3" fillId="0" borderId="30">
      <alignment horizontal="right"/>
    </xf>
    <xf numFmtId="0" fontId="3" fillId="0" borderId="30"/>
    <xf numFmtId="4" fontId="3" fillId="0" borderId="31">
      <alignment horizontal="right"/>
    </xf>
    <xf numFmtId="0" fontId="2" fillId="3" borderId="0"/>
    <xf numFmtId="0" fontId="4" fillId="0" borderId="0"/>
    <xf numFmtId="0" fontId="7" fillId="0" borderId="0"/>
    <xf numFmtId="0" fontId="3" fillId="0" borderId="0">
      <alignment horizontal="left"/>
    </xf>
    <xf numFmtId="0" fontId="3" fillId="0" borderId="0"/>
    <xf numFmtId="0" fontId="8" fillId="0" borderId="0"/>
    <xf numFmtId="0" fontId="2" fillId="0" borderId="0"/>
    <xf numFmtId="0" fontId="2" fillId="3" borderId="4"/>
    <xf numFmtId="49" fontId="3" fillId="0" borderId="9">
      <alignment horizontal="center" vertical="center" wrapText="1"/>
    </xf>
    <xf numFmtId="49" fontId="3" fillId="0" borderId="9">
      <alignment horizontal="center" vertical="center" wrapText="1"/>
    </xf>
    <xf numFmtId="0" fontId="2" fillId="3" borderId="32"/>
    <xf numFmtId="0" fontId="3" fillId="0" borderId="33">
      <alignment horizontal="left" wrapText="1"/>
    </xf>
    <xf numFmtId="0" fontId="3" fillId="0" borderId="7">
      <alignment horizontal="left" wrapText="1" indent="1"/>
    </xf>
    <xf numFmtId="0" fontId="3" fillId="0" borderId="16">
      <alignment horizontal="left" wrapText="1" indent="2"/>
    </xf>
    <xf numFmtId="0" fontId="2" fillId="3" borderId="34"/>
    <xf numFmtId="0" fontId="9" fillId="0" borderId="0">
      <alignment horizontal="center" wrapText="1"/>
    </xf>
    <xf numFmtId="0" fontId="10" fillId="0" borderId="0">
      <alignment horizontal="center" vertical="top"/>
    </xf>
    <xf numFmtId="0" fontId="3" fillId="0" borderId="4">
      <alignment wrapText="1"/>
    </xf>
    <xf numFmtId="0" fontId="3" fillId="0" borderId="32">
      <alignment wrapText="1"/>
    </xf>
    <xf numFmtId="0" fontId="3" fillId="0" borderId="10">
      <alignment horizontal="left"/>
    </xf>
    <xf numFmtId="0" fontId="2" fillId="3" borderId="35"/>
    <xf numFmtId="49" fontId="3" fillId="0" borderId="22">
      <alignment horizontal="center" wrapText="1"/>
    </xf>
    <xf numFmtId="49" fontId="3" fillId="0" borderId="24">
      <alignment horizontal="center" wrapText="1"/>
    </xf>
    <xf numFmtId="49" fontId="3" fillId="0" borderId="23">
      <alignment horizontal="center"/>
    </xf>
    <xf numFmtId="0" fontId="2" fillId="3" borderId="10"/>
    <xf numFmtId="0" fontId="2" fillId="3" borderId="36"/>
    <xf numFmtId="0" fontId="3" fillId="0" borderId="26"/>
    <xf numFmtId="0" fontId="3" fillId="0" borderId="0">
      <alignment horizontal="center"/>
    </xf>
    <xf numFmtId="49" fontId="3" fillId="0" borderId="10"/>
    <xf numFmtId="49" fontId="3" fillId="0" borderId="0"/>
    <xf numFmtId="49" fontId="3" fillId="0" borderId="27">
      <alignment horizontal="center"/>
    </xf>
    <xf numFmtId="49" fontId="3" fillId="0" borderId="28">
      <alignment horizontal="center"/>
    </xf>
    <xf numFmtId="49" fontId="3" fillId="0" borderId="9">
      <alignment horizontal="center"/>
    </xf>
    <xf numFmtId="49" fontId="3" fillId="0" borderId="9">
      <alignment horizontal="center" vertical="center" wrapText="1"/>
    </xf>
    <xf numFmtId="49" fontId="3" fillId="0" borderId="29">
      <alignment horizontal="center" vertical="center" wrapText="1"/>
    </xf>
    <xf numFmtId="0" fontId="2" fillId="3" borderId="37"/>
    <xf numFmtId="4" fontId="3" fillId="0" borderId="9">
      <alignment horizontal="right"/>
    </xf>
    <xf numFmtId="0" fontId="3" fillId="2" borderId="26"/>
    <xf numFmtId="0" fontId="3" fillId="0" borderId="3">
      <alignment horizontal="left" wrapText="1"/>
    </xf>
    <xf numFmtId="49" fontId="3" fillId="0" borderId="30">
      <alignment horizontal="center"/>
    </xf>
    <xf numFmtId="49" fontId="2" fillId="0" borderId="0"/>
    <xf numFmtId="0" fontId="3" fillId="0" borderId="0">
      <alignment horizontal="right"/>
    </xf>
    <xf numFmtId="49" fontId="3" fillId="0" borderId="0">
      <alignment horizontal="right"/>
    </xf>
    <xf numFmtId="0" fontId="11" fillId="0" borderId="0"/>
    <xf numFmtId="0" fontId="11" fillId="0" borderId="15"/>
    <xf numFmtId="49" fontId="12" fillId="0" borderId="38">
      <alignment horizontal="right"/>
    </xf>
    <xf numFmtId="0" fontId="3" fillId="0" borderId="38">
      <alignment horizontal="right"/>
    </xf>
    <xf numFmtId="0" fontId="11" fillId="0" borderId="4"/>
    <xf numFmtId="0" fontId="3" fillId="0" borderId="29">
      <alignment horizontal="center"/>
    </xf>
    <xf numFmtId="49" fontId="2" fillId="0" borderId="39">
      <alignment horizontal="center"/>
    </xf>
    <xf numFmtId="14" fontId="3" fillId="0" borderId="40">
      <alignment horizontal="center"/>
    </xf>
    <xf numFmtId="0" fontId="3" fillId="0" borderId="41">
      <alignment horizontal="center"/>
    </xf>
    <xf numFmtId="49" fontId="3" fillId="0" borderId="42">
      <alignment horizontal="center"/>
    </xf>
    <xf numFmtId="49" fontId="3" fillId="0" borderId="40">
      <alignment horizontal="center"/>
    </xf>
    <xf numFmtId="0" fontId="3" fillId="0" borderId="40">
      <alignment horizontal="center"/>
    </xf>
    <xf numFmtId="49" fontId="3" fillId="0" borderId="43">
      <alignment horizontal="center"/>
    </xf>
    <xf numFmtId="0" fontId="8" fillId="0" borderId="26"/>
    <xf numFmtId="0" fontId="2" fillId="0" borderId="44"/>
    <xf numFmtId="0" fontId="2" fillId="0" borderId="45"/>
    <xf numFmtId="4" fontId="3" fillId="0" borderId="3">
      <alignment horizontal="right"/>
    </xf>
    <xf numFmtId="0" fontId="3" fillId="0" borderId="0">
      <alignment horizontal="left" wrapText="1"/>
    </xf>
    <xf numFmtId="0" fontId="3" fillId="0" borderId="4">
      <alignment horizontal="left"/>
    </xf>
    <xf numFmtId="0" fontId="3" fillId="0" borderId="8">
      <alignment horizontal="left" wrapText="1"/>
    </xf>
    <xf numFmtId="0" fontId="3" fillId="0" borderId="32"/>
    <xf numFmtId="0" fontId="4" fillId="0" borderId="46">
      <alignment horizontal="left" wrapText="1"/>
    </xf>
    <xf numFmtId="0" fontId="3" fillId="0" borderId="5">
      <alignment horizontal="left" wrapText="1" indent="2"/>
    </xf>
    <xf numFmtId="49" fontId="3" fillId="0" borderId="0">
      <alignment horizontal="center" wrapText="1"/>
    </xf>
    <xf numFmtId="49" fontId="3" fillId="0" borderId="23">
      <alignment horizontal="center" wrapText="1"/>
    </xf>
    <xf numFmtId="0" fontId="3" fillId="0" borderId="47"/>
    <xf numFmtId="0" fontId="3" fillId="0" borderId="48">
      <alignment horizontal="center" wrapText="1"/>
    </xf>
    <xf numFmtId="0" fontId="2" fillId="3" borderId="26"/>
    <xf numFmtId="49" fontId="3" fillId="0" borderId="11">
      <alignment horizontal="center"/>
    </xf>
    <xf numFmtId="49" fontId="3" fillId="0" borderId="0">
      <alignment horizontal="center"/>
    </xf>
    <xf numFmtId="49" fontId="3" fillId="0" borderId="12">
      <alignment horizontal="center" wrapText="1"/>
    </xf>
    <xf numFmtId="49" fontId="3" fillId="0" borderId="49">
      <alignment horizontal="center" wrapText="1"/>
    </xf>
    <xf numFmtId="49" fontId="3" fillId="0" borderId="12">
      <alignment horizontal="center"/>
    </xf>
    <xf numFmtId="49" fontId="3" fillId="0" borderId="4"/>
    <xf numFmtId="4" fontId="3" fillId="0" borderId="12">
      <alignment horizontal="right"/>
    </xf>
    <xf numFmtId="4" fontId="3" fillId="0" borderId="27">
      <alignment horizontal="right"/>
    </xf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" fillId="0" borderId="0"/>
    <xf numFmtId="0" fontId="16" fillId="0" borderId="0">
      <alignment horizontal="center" wrapText="1"/>
    </xf>
    <xf numFmtId="0" fontId="16" fillId="0" borderId="0">
      <alignment horizontal="center" wrapText="1"/>
    </xf>
    <xf numFmtId="0" fontId="17" fillId="0" borderId="4"/>
    <xf numFmtId="0" fontId="17" fillId="0" borderId="0"/>
    <xf numFmtId="0" fontId="1" fillId="0" borderId="0"/>
    <xf numFmtId="0" fontId="16" fillId="0" borderId="0">
      <alignment horizontal="left" wrapText="1"/>
    </xf>
    <xf numFmtId="0" fontId="18" fillId="0" borderId="0"/>
    <xf numFmtId="0" fontId="17" fillId="0" borderId="15"/>
    <xf numFmtId="0" fontId="19" fillId="0" borderId="29">
      <alignment horizontal="center"/>
    </xf>
    <xf numFmtId="0" fontId="1" fillId="0" borderId="44"/>
    <xf numFmtId="0" fontId="19" fillId="0" borderId="0">
      <alignment horizontal="left"/>
    </xf>
    <xf numFmtId="0" fontId="20" fillId="0" borderId="0">
      <alignment horizontal="center" vertical="top"/>
    </xf>
    <xf numFmtId="49" fontId="21" fillId="0" borderId="38">
      <alignment horizontal="right"/>
    </xf>
    <xf numFmtId="49" fontId="1" fillId="0" borderId="39">
      <alignment horizontal="center"/>
    </xf>
    <xf numFmtId="0" fontId="1" fillId="0" borderId="45"/>
    <xf numFmtId="49" fontId="1" fillId="0" borderId="0"/>
    <xf numFmtId="49" fontId="19" fillId="0" borderId="0">
      <alignment horizontal="right"/>
    </xf>
    <xf numFmtId="0" fontId="19" fillId="0" borderId="0"/>
    <xf numFmtId="0" fontId="19" fillId="0" borderId="0">
      <alignment horizontal="center"/>
    </xf>
    <xf numFmtId="0" fontId="19" fillId="0" borderId="38">
      <alignment horizontal="right"/>
    </xf>
    <xf numFmtId="166" fontId="19" fillId="0" borderId="40">
      <alignment horizontal="center"/>
    </xf>
    <xf numFmtId="49" fontId="19" fillId="0" borderId="0"/>
    <xf numFmtId="0" fontId="19" fillId="0" borderId="0">
      <alignment horizontal="right"/>
    </xf>
    <xf numFmtId="0" fontId="19" fillId="0" borderId="41">
      <alignment horizontal="center"/>
    </xf>
    <xf numFmtId="0" fontId="19" fillId="0" borderId="4">
      <alignment wrapText="1"/>
    </xf>
    <xf numFmtId="49" fontId="19" fillId="0" borderId="42">
      <alignment horizontal="center"/>
    </xf>
    <xf numFmtId="0" fontId="19" fillId="0" borderId="32">
      <alignment wrapText="1"/>
    </xf>
    <xf numFmtId="49" fontId="19" fillId="0" borderId="40">
      <alignment horizontal="center"/>
    </xf>
    <xf numFmtId="0" fontId="19" fillId="0" borderId="10">
      <alignment horizontal="left"/>
    </xf>
    <xf numFmtId="49" fontId="19" fillId="0" borderId="10"/>
    <xf numFmtId="0" fontId="19" fillId="0" borderId="40">
      <alignment horizontal="center"/>
    </xf>
    <xf numFmtId="49" fontId="19" fillId="0" borderId="43">
      <alignment horizontal="center"/>
    </xf>
    <xf numFmtId="0" fontId="22" fillId="0" borderId="0"/>
    <xf numFmtId="0" fontId="22" fillId="0" borderId="26"/>
    <xf numFmtId="49" fontId="19" fillId="0" borderId="9">
      <alignment horizontal="center" vertical="center" wrapText="1"/>
    </xf>
    <xf numFmtId="49" fontId="19" fillId="0" borderId="9">
      <alignment horizontal="center" vertical="center" wrapText="1"/>
    </xf>
    <xf numFmtId="49" fontId="19" fillId="0" borderId="9">
      <alignment horizontal="center" vertical="center" wrapText="1"/>
    </xf>
    <xf numFmtId="49" fontId="19" fillId="0" borderId="29">
      <alignment horizontal="center" vertical="center" wrapText="1"/>
    </xf>
    <xf numFmtId="0" fontId="19" fillId="0" borderId="33">
      <alignment horizontal="left" wrapText="1"/>
    </xf>
    <xf numFmtId="49" fontId="19" fillId="0" borderId="22">
      <alignment horizontal="center" wrapText="1"/>
    </xf>
    <xf numFmtId="49" fontId="19" fillId="0" borderId="27">
      <alignment horizontal="center"/>
    </xf>
    <xf numFmtId="4" fontId="19" fillId="0" borderId="9">
      <alignment horizontal="right"/>
    </xf>
    <xf numFmtId="4" fontId="19" fillId="0" borderId="3">
      <alignment horizontal="right"/>
    </xf>
    <xf numFmtId="0" fontId="19" fillId="0" borderId="58">
      <alignment horizontal="left" wrapText="1"/>
    </xf>
    <xf numFmtId="0" fontId="19" fillId="0" borderId="7">
      <alignment horizontal="left" wrapText="1" indent="1"/>
    </xf>
    <xf numFmtId="49" fontId="19" fillId="0" borderId="24">
      <alignment horizontal="center" wrapText="1"/>
    </xf>
    <xf numFmtId="49" fontId="19" fillId="0" borderId="28">
      <alignment horizontal="center"/>
    </xf>
    <xf numFmtId="49" fontId="19" fillId="0" borderId="30">
      <alignment horizontal="center"/>
    </xf>
    <xf numFmtId="0" fontId="19" fillId="0" borderId="59">
      <alignment horizontal="left" wrapText="1" indent="1"/>
    </xf>
    <xf numFmtId="0" fontId="19" fillId="0" borderId="3">
      <alignment horizontal="left" wrapText="1" indent="2"/>
    </xf>
    <xf numFmtId="49" fontId="19" fillId="0" borderId="23">
      <alignment horizontal="center"/>
    </xf>
    <xf numFmtId="49" fontId="19" fillId="0" borderId="9">
      <alignment horizontal="center"/>
    </xf>
    <xf numFmtId="0" fontId="19" fillId="0" borderId="40">
      <alignment horizontal="left" wrapText="1" indent="2"/>
    </xf>
    <xf numFmtId="0" fontId="19" fillId="0" borderId="26"/>
    <xf numFmtId="0" fontId="19" fillId="4" borderId="26"/>
    <xf numFmtId="0" fontId="19" fillId="4" borderId="34"/>
    <xf numFmtId="0" fontId="19" fillId="4" borderId="0"/>
    <xf numFmtId="0" fontId="19" fillId="0" borderId="0">
      <alignment horizontal="left" wrapText="1"/>
    </xf>
    <xf numFmtId="49" fontId="19" fillId="0" borderId="0">
      <alignment horizontal="center" wrapText="1"/>
    </xf>
    <xf numFmtId="49" fontId="19" fillId="0" borderId="0">
      <alignment horizontal="center"/>
    </xf>
    <xf numFmtId="49" fontId="19" fillId="0" borderId="0">
      <alignment horizontal="right"/>
    </xf>
    <xf numFmtId="0" fontId="19" fillId="0" borderId="4">
      <alignment horizontal="left"/>
    </xf>
    <xf numFmtId="49" fontId="19" fillId="0" borderId="4"/>
    <xf numFmtId="0" fontId="19" fillId="0" borderId="4"/>
    <xf numFmtId="0" fontId="1" fillId="0" borderId="4"/>
    <xf numFmtId="0" fontId="19" fillId="0" borderId="8">
      <alignment horizontal="left" wrapText="1"/>
    </xf>
    <xf numFmtId="49" fontId="19" fillId="0" borderId="27">
      <alignment horizontal="center" wrapText="1"/>
    </xf>
    <xf numFmtId="4" fontId="19" fillId="0" borderId="12">
      <alignment horizontal="right"/>
    </xf>
    <xf numFmtId="4" fontId="19" fillId="0" borderId="5">
      <alignment horizontal="right"/>
    </xf>
    <xf numFmtId="0" fontId="19" fillId="0" borderId="60">
      <alignment horizontal="left" wrapText="1"/>
    </xf>
    <xf numFmtId="49" fontId="19" fillId="0" borderId="23">
      <alignment horizontal="center" wrapText="1"/>
    </xf>
    <xf numFmtId="49" fontId="19" fillId="0" borderId="3">
      <alignment horizontal="center"/>
    </xf>
    <xf numFmtId="0" fontId="19" fillId="0" borderId="5">
      <alignment horizontal="left" wrapText="1" indent="2"/>
    </xf>
    <xf numFmtId="49" fontId="19" fillId="0" borderId="11">
      <alignment horizontal="center"/>
    </xf>
    <xf numFmtId="49" fontId="19" fillId="0" borderId="12">
      <alignment horizontal="center"/>
    </xf>
    <xf numFmtId="0" fontId="19" fillId="0" borderId="42">
      <alignment horizontal="left" wrapText="1" indent="2"/>
    </xf>
    <xf numFmtId="0" fontId="19" fillId="0" borderId="32"/>
    <xf numFmtId="0" fontId="19" fillId="0" borderId="47"/>
    <xf numFmtId="0" fontId="15" fillId="0" borderId="46">
      <alignment horizontal="left" wrapText="1"/>
    </xf>
    <xf numFmtId="0" fontId="19" fillId="0" borderId="48">
      <alignment horizontal="center" wrapText="1"/>
    </xf>
    <xf numFmtId="49" fontId="19" fillId="0" borderId="49">
      <alignment horizontal="center" wrapText="1"/>
    </xf>
    <xf numFmtId="4" fontId="19" fillId="0" borderId="27">
      <alignment horizontal="right"/>
    </xf>
    <xf numFmtId="4" fontId="19" fillId="0" borderId="6">
      <alignment horizontal="right"/>
    </xf>
    <xf numFmtId="0" fontId="15" fillId="0" borderId="40">
      <alignment horizontal="left" wrapText="1"/>
    </xf>
    <xf numFmtId="0" fontId="1" fillId="0" borderId="26"/>
    <xf numFmtId="0" fontId="1" fillId="0" borderId="10"/>
    <xf numFmtId="0" fontId="19" fillId="0" borderId="0">
      <alignment horizontal="center" wrapText="1"/>
    </xf>
    <xf numFmtId="0" fontId="15" fillId="0" borderId="0">
      <alignment horizontal="center"/>
    </xf>
    <xf numFmtId="0" fontId="15" fillId="0" borderId="4"/>
    <xf numFmtId="49" fontId="19" fillId="0" borderId="4">
      <alignment horizontal="left"/>
    </xf>
    <xf numFmtId="0" fontId="19" fillId="0" borderId="7">
      <alignment horizontal="left" wrapText="1"/>
    </xf>
    <xf numFmtId="0" fontId="19" fillId="0" borderId="59">
      <alignment horizontal="left" wrapText="1"/>
    </xf>
    <xf numFmtId="0" fontId="1" fillId="0" borderId="28"/>
    <xf numFmtId="0" fontId="1" fillId="0" borderId="30"/>
    <xf numFmtId="0" fontId="19" fillId="0" borderId="8">
      <alignment horizontal="left" wrapText="1" indent="1"/>
    </xf>
    <xf numFmtId="49" fontId="19" fillId="0" borderId="11">
      <alignment horizontal="center" wrapText="1"/>
    </xf>
    <xf numFmtId="0" fontId="19" fillId="0" borderId="60">
      <alignment horizontal="left" wrapText="1" indent="1"/>
    </xf>
    <xf numFmtId="0" fontId="19" fillId="0" borderId="7">
      <alignment horizontal="left" wrapText="1" indent="2"/>
    </xf>
    <xf numFmtId="0" fontId="19" fillId="0" borderId="59">
      <alignment horizontal="left" wrapText="1" indent="2"/>
    </xf>
    <xf numFmtId="0" fontId="19" fillId="0" borderId="1">
      <alignment horizontal="left" wrapText="1" indent="2"/>
    </xf>
    <xf numFmtId="49" fontId="19" fillId="0" borderId="11">
      <alignment horizontal="center" shrinkToFit="1"/>
    </xf>
    <xf numFmtId="49" fontId="19" fillId="0" borderId="12">
      <alignment horizontal="center" shrinkToFit="1"/>
    </xf>
    <xf numFmtId="0" fontId="19" fillId="0" borderId="60">
      <alignment horizontal="left" wrapText="1" indent="2"/>
    </xf>
    <xf numFmtId="0" fontId="15" fillId="0" borderId="14">
      <alignment horizontal="center" vertical="center" textRotation="90" wrapText="1"/>
    </xf>
    <xf numFmtId="0" fontId="19" fillId="0" borderId="9">
      <alignment horizontal="center" vertical="top" wrapText="1"/>
    </xf>
    <xf numFmtId="0" fontId="19" fillId="0" borderId="9">
      <alignment horizontal="center" vertical="top"/>
    </xf>
    <xf numFmtId="0" fontId="19" fillId="0" borderId="9">
      <alignment horizontal="center" vertical="top"/>
    </xf>
    <xf numFmtId="49" fontId="19" fillId="0" borderId="9">
      <alignment horizontal="center" vertical="top" wrapText="1"/>
    </xf>
    <xf numFmtId="0" fontId="19" fillId="0" borderId="9">
      <alignment horizontal="center" vertical="top" wrapText="1"/>
    </xf>
    <xf numFmtId="0" fontId="15" fillId="0" borderId="16"/>
    <xf numFmtId="49" fontId="15" fillId="0" borderId="22">
      <alignment horizontal="center"/>
    </xf>
    <xf numFmtId="49" fontId="23" fillId="0" borderId="17">
      <alignment horizontal="left" vertical="center" wrapText="1"/>
    </xf>
    <xf numFmtId="49" fontId="15" fillId="0" borderId="23">
      <alignment horizontal="center" vertical="center" wrapText="1"/>
    </xf>
    <xf numFmtId="49" fontId="19" fillId="0" borderId="2">
      <alignment horizontal="left" vertical="center" wrapText="1" indent="2"/>
    </xf>
    <xf numFmtId="49" fontId="19" fillId="0" borderId="24">
      <alignment horizontal="center" vertical="center" wrapText="1"/>
    </xf>
    <xf numFmtId="0" fontId="19" fillId="0" borderId="28"/>
    <xf numFmtId="4" fontId="19" fillId="0" borderId="28">
      <alignment horizontal="right"/>
    </xf>
    <xf numFmtId="4" fontId="19" fillId="0" borderId="30">
      <alignment horizontal="right"/>
    </xf>
    <xf numFmtId="49" fontId="19" fillId="0" borderId="1">
      <alignment horizontal="left" vertical="center" wrapText="1" indent="3"/>
    </xf>
    <xf numFmtId="49" fontId="19" fillId="0" borderId="11">
      <alignment horizontal="center" vertical="center" wrapText="1"/>
    </xf>
    <xf numFmtId="49" fontId="19" fillId="0" borderId="17">
      <alignment horizontal="left" vertical="center" wrapText="1" indent="3"/>
    </xf>
    <xf numFmtId="49" fontId="19" fillId="0" borderId="23">
      <alignment horizontal="center" vertical="center" wrapText="1"/>
    </xf>
    <xf numFmtId="49" fontId="19" fillId="0" borderId="18">
      <alignment horizontal="left" vertical="center" wrapText="1" indent="3"/>
    </xf>
    <xf numFmtId="0" fontId="23" fillId="0" borderId="16">
      <alignment horizontal="left" vertical="center" wrapText="1"/>
    </xf>
    <xf numFmtId="49" fontId="19" fillId="0" borderId="25">
      <alignment horizontal="center" vertical="center" wrapText="1"/>
    </xf>
    <xf numFmtId="4" fontId="19" fillId="0" borderId="29">
      <alignment horizontal="right"/>
    </xf>
    <xf numFmtId="4" fontId="19" fillId="0" borderId="31">
      <alignment horizontal="right"/>
    </xf>
    <xf numFmtId="0" fontId="15" fillId="0" borderId="10">
      <alignment horizontal="center" vertical="center" textRotation="90" wrapText="1"/>
    </xf>
    <xf numFmtId="49" fontId="19" fillId="0" borderId="10">
      <alignment horizontal="left" vertical="center" wrapText="1" indent="3"/>
    </xf>
    <xf numFmtId="49" fontId="19" fillId="0" borderId="26">
      <alignment horizontal="center" vertical="center" wrapText="1"/>
    </xf>
    <xf numFmtId="4" fontId="19" fillId="0" borderId="26">
      <alignment horizontal="right"/>
    </xf>
    <xf numFmtId="0" fontId="19" fillId="0" borderId="0">
      <alignment vertical="center"/>
    </xf>
    <xf numFmtId="49" fontId="19" fillId="0" borderId="0">
      <alignment horizontal="left" vertical="center" wrapText="1" indent="3"/>
    </xf>
    <xf numFmtId="49" fontId="19" fillId="0" borderId="0">
      <alignment horizontal="center" vertical="center" wrapText="1"/>
    </xf>
    <xf numFmtId="4" fontId="19" fillId="0" borderId="0">
      <alignment horizontal="right" shrinkToFit="1"/>
    </xf>
    <xf numFmtId="0" fontId="15" fillId="0" borderId="4">
      <alignment horizontal="center" vertical="center" textRotation="90" wrapText="1"/>
    </xf>
    <xf numFmtId="49" fontId="19" fillId="0" borderId="4">
      <alignment horizontal="left" vertical="center" wrapText="1" indent="3"/>
    </xf>
    <xf numFmtId="49" fontId="19" fillId="0" borderId="4">
      <alignment horizontal="center" vertical="center" wrapText="1"/>
    </xf>
    <xf numFmtId="4" fontId="19" fillId="0" borderId="4">
      <alignment horizontal="right"/>
    </xf>
    <xf numFmtId="49" fontId="15" fillId="0" borderId="22">
      <alignment horizontal="center" vertical="center" wrapText="1"/>
    </xf>
    <xf numFmtId="0" fontId="19" fillId="0" borderId="30"/>
    <xf numFmtId="0" fontId="15" fillId="0" borderId="10">
      <alignment horizontal="center" vertical="center" textRotation="90"/>
    </xf>
    <xf numFmtId="0" fontId="15" fillId="0" borderId="4">
      <alignment horizontal="center" vertical="center" textRotation="90"/>
    </xf>
    <xf numFmtId="0" fontId="15" fillId="0" borderId="14">
      <alignment horizontal="center" vertical="center" textRotation="90"/>
    </xf>
    <xf numFmtId="49" fontId="23" fillId="0" borderId="16">
      <alignment horizontal="left" vertical="center" wrapText="1"/>
    </xf>
    <xf numFmtId="0" fontId="15" fillId="0" borderId="9">
      <alignment horizontal="center" vertical="center" textRotation="90"/>
    </xf>
    <xf numFmtId="0" fontId="15" fillId="0" borderId="22">
      <alignment horizontal="center" vertical="center"/>
    </xf>
    <xf numFmtId="0" fontId="19" fillId="0" borderId="17">
      <alignment horizontal="left" vertical="center" wrapText="1"/>
    </xf>
    <xf numFmtId="0" fontId="19" fillId="0" borderId="24">
      <alignment horizontal="center" vertical="center"/>
    </xf>
    <xf numFmtId="0" fontId="19" fillId="0" borderId="11">
      <alignment horizontal="center" vertical="center"/>
    </xf>
    <xf numFmtId="0" fontId="19" fillId="0" borderId="23">
      <alignment horizontal="center" vertical="center"/>
    </xf>
    <xf numFmtId="0" fontId="19" fillId="0" borderId="18">
      <alignment horizontal="left" vertical="center" wrapText="1"/>
    </xf>
    <xf numFmtId="0" fontId="15" fillId="0" borderId="23">
      <alignment horizontal="center" vertical="center"/>
    </xf>
    <xf numFmtId="0" fontId="19" fillId="0" borderId="25">
      <alignment horizontal="center" vertical="center"/>
    </xf>
    <xf numFmtId="49" fontId="15" fillId="0" borderId="22">
      <alignment horizontal="center" vertical="center"/>
    </xf>
    <xf numFmtId="49" fontId="19" fillId="0" borderId="17">
      <alignment horizontal="left" vertical="center" wrapText="1"/>
    </xf>
    <xf numFmtId="49" fontId="19" fillId="0" borderId="24">
      <alignment horizontal="center" vertical="center"/>
    </xf>
    <xf numFmtId="49" fontId="19" fillId="0" borderId="11">
      <alignment horizontal="center" vertical="center"/>
    </xf>
    <xf numFmtId="49" fontId="19" fillId="0" borderId="23">
      <alignment horizontal="center" vertical="center"/>
    </xf>
    <xf numFmtId="49" fontId="19" fillId="0" borderId="18">
      <alignment horizontal="left" vertical="center" wrapText="1"/>
    </xf>
    <xf numFmtId="49" fontId="19" fillId="0" borderId="25">
      <alignment horizontal="center" vertical="center"/>
    </xf>
    <xf numFmtId="49" fontId="19" fillId="0" borderId="4">
      <alignment horizontal="center"/>
    </xf>
    <xf numFmtId="0" fontId="19" fillId="0" borderId="4">
      <alignment horizontal="center"/>
    </xf>
    <xf numFmtId="49" fontId="19" fillId="0" borderId="0">
      <alignment horizontal="left"/>
    </xf>
    <xf numFmtId="0" fontId="19" fillId="0" borderId="10">
      <alignment horizontal="center"/>
    </xf>
    <xf numFmtId="49" fontId="19" fillId="0" borderId="10">
      <alignment horizontal="center"/>
    </xf>
    <xf numFmtId="0" fontId="19" fillId="0" borderId="0">
      <alignment horizontal="center"/>
    </xf>
    <xf numFmtId="49" fontId="19" fillId="0" borderId="4"/>
    <xf numFmtId="0" fontId="24" fillId="0" borderId="4">
      <alignment wrapText="1"/>
    </xf>
    <xf numFmtId="0" fontId="24" fillId="0" borderId="9">
      <alignment wrapText="1"/>
    </xf>
    <xf numFmtId="0" fontId="24" fillId="0" borderId="10">
      <alignment wrapText="1"/>
    </xf>
    <xf numFmtId="0" fontId="19" fillId="0" borderId="1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5" borderId="0"/>
    <xf numFmtId="0" fontId="1" fillId="5" borderId="4"/>
    <xf numFmtId="0" fontId="1" fillId="5" borderId="32"/>
    <xf numFmtId="0" fontId="1" fillId="5" borderId="10"/>
    <xf numFmtId="0" fontId="1" fillId="5" borderId="35"/>
    <xf numFmtId="0" fontId="1" fillId="5" borderId="36"/>
    <xf numFmtId="0" fontId="1" fillId="5" borderId="37"/>
    <xf numFmtId="0" fontId="1" fillId="5" borderId="61"/>
    <xf numFmtId="0" fontId="1" fillId="5" borderId="62"/>
    <xf numFmtId="0" fontId="1" fillId="5" borderId="63"/>
    <xf numFmtId="0" fontId="1" fillId="5" borderId="26"/>
    <xf numFmtId="0" fontId="1" fillId="5" borderId="64"/>
    <xf numFmtId="0" fontId="1" fillId="5" borderId="65"/>
    <xf numFmtId="0" fontId="1" fillId="5" borderId="66"/>
    <xf numFmtId="0" fontId="1" fillId="5" borderId="38"/>
    <xf numFmtId="0" fontId="1" fillId="5" borderId="67"/>
    <xf numFmtId="0" fontId="1" fillId="5" borderId="13"/>
    <xf numFmtId="0" fontId="1" fillId="5" borderId="45"/>
    <xf numFmtId="0" fontId="1" fillId="5" borderId="34"/>
    <xf numFmtId="0" fontId="1" fillId="6" borderId="36"/>
    <xf numFmtId="0" fontId="1" fillId="5" borderId="68"/>
    <xf numFmtId="0" fontId="1" fillId="6" borderId="4"/>
  </cellStyleXfs>
  <cellXfs count="211">
    <xf numFmtId="0" fontId="0" fillId="0" borderId="0" xfId="0"/>
    <xf numFmtId="165" fontId="27" fillId="7" borderId="50" xfId="0" applyNumberFormat="1" applyFont="1" applyFill="1" applyBorder="1" applyAlignment="1">
      <alignment vertical="center" wrapText="1"/>
    </xf>
    <xf numFmtId="165" fontId="26" fillId="7" borderId="50" xfId="0" applyNumberFormat="1" applyFont="1" applyFill="1" applyBorder="1" applyAlignment="1">
      <alignment horizontal="center" vertical="center" shrinkToFit="1"/>
    </xf>
    <xf numFmtId="165" fontId="28" fillId="7" borderId="50" xfId="0" applyNumberFormat="1" applyFont="1" applyFill="1" applyBorder="1" applyAlignment="1">
      <alignment vertical="center" wrapText="1"/>
    </xf>
    <xf numFmtId="165" fontId="25" fillId="7" borderId="50" xfId="0" applyNumberFormat="1" applyFont="1" applyFill="1" applyBorder="1" applyAlignment="1">
      <alignment horizontal="center" vertical="center" shrinkToFit="1"/>
    </xf>
    <xf numFmtId="165" fontId="25" fillId="7" borderId="50" xfId="0" applyNumberFormat="1" applyFont="1" applyFill="1" applyBorder="1" applyAlignment="1" applyProtection="1">
      <alignment vertical="center"/>
      <protection locked="0"/>
    </xf>
    <xf numFmtId="165" fontId="26" fillId="7" borderId="50" xfId="0" applyNumberFormat="1" applyFont="1" applyFill="1" applyBorder="1" applyAlignment="1" applyProtection="1">
      <alignment vertical="center"/>
      <protection locked="0"/>
    </xf>
    <xf numFmtId="0" fontId="26" fillId="7" borderId="0" xfId="0" applyFont="1" applyFill="1" applyProtection="1">
      <protection locked="0"/>
    </xf>
    <xf numFmtId="4" fontId="26" fillId="7" borderId="0" xfId="0" applyNumberFormat="1" applyFont="1" applyFill="1" applyAlignment="1"/>
    <xf numFmtId="0" fontId="25" fillId="7" borderId="50" xfId="0" applyFont="1" applyFill="1" applyBorder="1" applyAlignment="1">
      <alignment horizontal="center" vertical="center" wrapText="1"/>
    </xf>
    <xf numFmtId="10" fontId="25" fillId="7" borderId="50" xfId="0" applyNumberFormat="1" applyFont="1" applyFill="1" applyBorder="1" applyAlignment="1">
      <alignment horizontal="center" vertical="center" wrapText="1"/>
    </xf>
    <xf numFmtId="49" fontId="26" fillId="7" borderId="50" xfId="136" applyNumberFormat="1" applyFont="1" applyFill="1" applyBorder="1" applyProtection="1">
      <alignment horizontal="center" vertical="center" wrapText="1"/>
    </xf>
    <xf numFmtId="165" fontId="26" fillId="7" borderId="50" xfId="134" applyNumberFormat="1" applyFont="1" applyFill="1" applyBorder="1" applyAlignment="1" applyProtection="1">
      <alignment horizontal="center" vertical="center"/>
    </xf>
    <xf numFmtId="165" fontId="26" fillId="7" borderId="0" xfId="139" applyNumberFormat="1" applyFont="1" applyFill="1" applyBorder="1" applyAlignment="1" applyProtection="1">
      <alignment vertical="center"/>
    </xf>
    <xf numFmtId="165" fontId="26" fillId="7" borderId="0" xfId="0" applyNumberFormat="1" applyFont="1" applyFill="1" applyBorder="1" applyAlignment="1" applyProtection="1">
      <alignment vertical="center"/>
      <protection locked="0"/>
    </xf>
    <xf numFmtId="165" fontId="26" fillId="7" borderId="0" xfId="131" applyNumberFormat="1" applyFont="1" applyFill="1" applyBorder="1" applyAlignment="1" applyProtection="1">
      <alignment vertical="center"/>
    </xf>
    <xf numFmtId="165" fontId="26" fillId="7" borderId="51" xfId="0" applyNumberFormat="1" applyFont="1" applyFill="1" applyBorder="1" applyAlignment="1" applyProtection="1">
      <alignment vertical="center"/>
      <protection locked="0"/>
    </xf>
    <xf numFmtId="0" fontId="26" fillId="7" borderId="0" xfId="0" applyFont="1" applyFill="1" applyAlignment="1" applyProtection="1">
      <alignment vertical="center"/>
      <protection locked="0"/>
    </xf>
    <xf numFmtId="4" fontId="26" fillId="7" borderId="0" xfId="0" applyNumberFormat="1" applyFont="1" applyFill="1" applyProtection="1">
      <protection locked="0"/>
    </xf>
    <xf numFmtId="49" fontId="26" fillId="7" borderId="0" xfId="174" applyNumberFormat="1" applyFont="1" applyFill="1" applyProtection="1">
      <alignment horizontal="center"/>
    </xf>
    <xf numFmtId="10" fontId="25" fillId="7" borderId="0" xfId="0" applyNumberFormat="1" applyFont="1" applyFill="1" applyAlignment="1">
      <alignment horizontal="center" wrapText="1"/>
    </xf>
    <xf numFmtId="165" fontId="31" fillId="7" borderId="0" xfId="0" applyNumberFormat="1" applyFont="1" applyFill="1" applyBorder="1" applyAlignment="1"/>
    <xf numFmtId="165" fontId="14" fillId="7" borderId="0" xfId="0" applyNumberFormat="1" applyFont="1" applyFill="1" applyAlignment="1"/>
    <xf numFmtId="165" fontId="32" fillId="7" borderId="0" xfId="0" applyNumberFormat="1" applyFont="1" applyFill="1"/>
    <xf numFmtId="165" fontId="14" fillId="7" borderId="0" xfId="0" applyNumberFormat="1" applyFont="1" applyFill="1" applyAlignment="1">
      <alignment vertical="top"/>
    </xf>
    <xf numFmtId="165" fontId="31" fillId="7" borderId="0" xfId="0" applyNumberFormat="1" applyFont="1" applyFill="1" applyBorder="1" applyAlignment="1">
      <alignment wrapText="1"/>
    </xf>
    <xf numFmtId="165" fontId="26" fillId="7" borderId="0" xfId="0" applyNumberFormat="1" applyFont="1" applyFill="1" applyBorder="1" applyAlignment="1">
      <alignment horizontal="center"/>
    </xf>
    <xf numFmtId="165" fontId="32" fillId="7" borderId="0" xfId="0" applyNumberFormat="1" applyFont="1" applyFill="1" applyAlignment="1">
      <alignment vertical="center"/>
    </xf>
    <xf numFmtId="165" fontId="14" fillId="7" borderId="0" xfId="0" applyNumberFormat="1" applyFont="1" applyFill="1" applyAlignment="1">
      <alignment vertical="center"/>
    </xf>
    <xf numFmtId="165" fontId="33" fillId="7" borderId="50" xfId="0" applyNumberFormat="1" applyFont="1" applyFill="1" applyBorder="1" applyAlignment="1">
      <alignment horizontal="center" vertical="center" wrapText="1"/>
    </xf>
    <xf numFmtId="165" fontId="14" fillId="7" borderId="0" xfId="0" applyNumberFormat="1" applyFont="1" applyFill="1"/>
    <xf numFmtId="49" fontId="34" fillId="7" borderId="0" xfId="0" applyNumberFormat="1" applyFont="1" applyFill="1" applyBorder="1" applyAlignment="1" applyProtection="1">
      <alignment horizontal="left" vertical="center" wrapText="1"/>
    </xf>
    <xf numFmtId="3" fontId="33" fillId="7" borderId="50" xfId="0" applyNumberFormat="1" applyFont="1" applyFill="1" applyBorder="1" applyAlignment="1">
      <alignment horizontal="center" vertical="center"/>
    </xf>
    <xf numFmtId="165" fontId="29" fillId="7" borderId="0" xfId="0" applyNumberFormat="1" applyFont="1" applyFill="1" applyBorder="1"/>
    <xf numFmtId="165" fontId="38" fillId="7" borderId="0" xfId="0" applyNumberFormat="1" applyFont="1" applyFill="1" applyBorder="1" applyAlignment="1"/>
    <xf numFmtId="49" fontId="34" fillId="7" borderId="0" xfId="0" applyNumberFormat="1" applyFont="1" applyFill="1" applyBorder="1" applyAlignment="1" applyProtection="1">
      <alignment horizontal="center" vertical="center" wrapText="1"/>
    </xf>
    <xf numFmtId="4" fontId="34" fillId="7" borderId="0" xfId="0" applyNumberFormat="1" applyFont="1" applyFill="1" applyBorder="1" applyAlignment="1" applyProtection="1">
      <alignment horizontal="right" vertical="center" wrapText="1"/>
    </xf>
    <xf numFmtId="165" fontId="39" fillId="7" borderId="0" xfId="0" applyNumberFormat="1" applyFont="1" applyFill="1" applyBorder="1" applyAlignment="1">
      <alignment horizontal="left"/>
    </xf>
    <xf numFmtId="49" fontId="40" fillId="7" borderId="0" xfId="0" applyNumberFormat="1" applyFont="1" applyFill="1" applyBorder="1" applyAlignment="1" applyProtection="1">
      <alignment horizontal="center"/>
    </xf>
    <xf numFmtId="4" fontId="40" fillId="7" borderId="0" xfId="0" applyNumberFormat="1" applyFont="1" applyFill="1" applyBorder="1" applyAlignment="1" applyProtection="1">
      <alignment horizontal="right"/>
    </xf>
    <xf numFmtId="165" fontId="29" fillId="7" borderId="0" xfId="181" applyNumberFormat="1" applyFont="1" applyFill="1" applyBorder="1" applyAlignment="1">
      <alignment horizontal="center" vertical="center" wrapText="1"/>
    </xf>
    <xf numFmtId="165" fontId="33" fillId="7" borderId="0" xfId="0" applyNumberFormat="1" applyFont="1" applyFill="1" applyBorder="1" applyAlignment="1">
      <alignment horizontal="center" vertical="center"/>
    </xf>
    <xf numFmtId="165" fontId="30" fillId="7" borderId="0" xfId="181" applyNumberFormat="1" applyFont="1" applyFill="1" applyBorder="1" applyAlignment="1">
      <alignment horizontal="right" shrinkToFit="1"/>
    </xf>
    <xf numFmtId="165" fontId="38" fillId="7" borderId="0" xfId="181" applyNumberFormat="1" applyFont="1" applyFill="1" applyBorder="1" applyAlignment="1">
      <alignment horizontal="right" shrinkToFit="1"/>
    </xf>
    <xf numFmtId="165" fontId="14" fillId="7" borderId="0" xfId="0" applyNumberFormat="1" applyFont="1" applyFill="1" applyBorder="1" applyAlignment="1">
      <alignment vertical="top"/>
    </xf>
    <xf numFmtId="165" fontId="42" fillId="7" borderId="0" xfId="0" applyNumberFormat="1" applyFont="1" applyFill="1" applyBorder="1" applyAlignment="1">
      <alignment horizontal="center" vertical="center" wrapText="1"/>
    </xf>
    <xf numFmtId="0" fontId="26" fillId="7" borderId="0" xfId="108" applyNumberFormat="1" applyFont="1" applyFill="1" applyProtection="1"/>
    <xf numFmtId="165" fontId="25" fillId="7" borderId="12" xfId="179" applyNumberFormat="1" applyFont="1" applyFill="1" applyAlignment="1" applyProtection="1">
      <alignment horizontal="right" vertical="center"/>
    </xf>
    <xf numFmtId="165" fontId="26" fillId="7" borderId="12" xfId="179" applyNumberFormat="1" applyFont="1" applyFill="1" applyAlignment="1" applyProtection="1">
      <alignment horizontal="right" vertical="center"/>
    </xf>
    <xf numFmtId="165" fontId="26" fillId="7" borderId="0" xfId="0" applyNumberFormat="1" applyFont="1" applyFill="1" applyProtection="1">
      <protection locked="0"/>
    </xf>
    <xf numFmtId="165" fontId="25" fillId="7" borderId="57" xfId="0" applyNumberFormat="1" applyFont="1" applyFill="1" applyBorder="1" applyAlignment="1" applyProtection="1">
      <alignment vertical="center"/>
      <protection locked="0"/>
    </xf>
    <xf numFmtId="165" fontId="25" fillId="7" borderId="51" xfId="0" applyNumberFormat="1" applyFont="1" applyFill="1" applyBorder="1" applyAlignment="1" applyProtection="1">
      <alignment vertical="center"/>
      <protection locked="0"/>
    </xf>
    <xf numFmtId="165" fontId="14" fillId="7" borderId="50" xfId="0" applyNumberFormat="1" applyFont="1" applyFill="1" applyBorder="1" applyAlignment="1"/>
    <xf numFmtId="165" fontId="33" fillId="7" borderId="0" xfId="0" applyNumberFormat="1" applyFont="1" applyFill="1" applyBorder="1" applyAlignment="1">
      <alignment horizontal="justify" vertical="justify" wrapText="1"/>
    </xf>
    <xf numFmtId="3" fontId="36" fillId="7" borderId="0" xfId="0" applyNumberFormat="1" applyFont="1" applyFill="1" applyBorder="1" applyAlignment="1">
      <alignment horizontal="center" vertical="center"/>
    </xf>
    <xf numFmtId="165" fontId="29" fillId="7" borderId="0" xfId="0" applyNumberFormat="1" applyFont="1" applyFill="1" applyBorder="1" applyAlignment="1"/>
    <xf numFmtId="165" fontId="29" fillId="7" borderId="0" xfId="182" applyNumberFormat="1" applyFont="1" applyFill="1" applyBorder="1" applyAlignment="1"/>
    <xf numFmtId="165" fontId="14" fillId="7" borderId="0" xfId="0" applyNumberFormat="1" applyFont="1" applyFill="1" applyBorder="1" applyAlignment="1">
      <alignment wrapText="1"/>
    </xf>
    <xf numFmtId="165" fontId="33" fillId="7" borderId="50" xfId="0" applyNumberFormat="1" applyFont="1" applyFill="1" applyBorder="1" applyAlignment="1">
      <alignment horizontal="left" vertical="center" wrapText="1"/>
    </xf>
    <xf numFmtId="165" fontId="38" fillId="7" borderId="50" xfId="181" applyNumberFormat="1" applyFont="1" applyFill="1" applyBorder="1" applyAlignment="1">
      <alignment horizontal="right" shrinkToFit="1"/>
    </xf>
    <xf numFmtId="165" fontId="38" fillId="7" borderId="50" xfId="0" applyNumberFormat="1" applyFont="1" applyFill="1" applyBorder="1" applyAlignment="1">
      <alignment horizontal="left" vertical="center" wrapText="1"/>
    </xf>
    <xf numFmtId="3" fontId="38" fillId="7" borderId="50" xfId="181" applyNumberFormat="1" applyFont="1" applyFill="1" applyBorder="1" applyAlignment="1">
      <alignment horizontal="right" shrinkToFit="1"/>
    </xf>
    <xf numFmtId="3" fontId="35" fillId="7" borderId="50" xfId="0" applyNumberFormat="1" applyFont="1" applyFill="1" applyBorder="1" applyAlignment="1">
      <alignment horizontal="center" vertical="center"/>
    </xf>
    <xf numFmtId="0" fontId="26" fillId="7" borderId="70" xfId="0" applyFont="1" applyFill="1" applyBorder="1" applyAlignment="1">
      <alignment wrapText="1"/>
    </xf>
    <xf numFmtId="165" fontId="26" fillId="7" borderId="55" xfId="131" applyNumberFormat="1" applyFont="1" applyFill="1" applyBorder="1" applyAlignment="1" applyProtection="1">
      <alignment vertical="center"/>
    </xf>
    <xf numFmtId="0" fontId="27" fillId="7" borderId="0" xfId="162" applyNumberFormat="1" applyFont="1" applyFill="1" applyAlignment="1" applyProtection="1">
      <alignment wrapText="1"/>
    </xf>
    <xf numFmtId="0" fontId="26" fillId="7" borderId="0" xfId="0" applyFont="1" applyFill="1" applyAlignment="1">
      <alignment vertical="top"/>
    </xf>
    <xf numFmtId="0" fontId="28" fillId="7" borderId="0" xfId="0" applyFont="1" applyFill="1" applyAlignment="1">
      <alignment wrapText="1"/>
    </xf>
    <xf numFmtId="0" fontId="27" fillId="7" borderId="0" xfId="0" applyFont="1" applyFill="1" applyAlignment="1">
      <alignment vertical="top"/>
    </xf>
    <xf numFmtId="49" fontId="27" fillId="7" borderId="50" xfId="111" applyNumberFormat="1" applyFont="1" applyFill="1" applyBorder="1" applyAlignment="1" applyProtection="1">
      <alignment horizontal="center" vertical="center" wrapText="1"/>
    </xf>
    <xf numFmtId="49" fontId="26" fillId="7" borderId="50" xfId="111" applyNumberFormat="1" applyFont="1" applyFill="1" applyBorder="1" applyProtection="1">
      <alignment horizontal="center" vertical="center" wrapText="1"/>
    </xf>
    <xf numFmtId="165" fontId="28" fillId="7" borderId="50" xfId="164" applyNumberFormat="1" applyFont="1" applyFill="1" applyBorder="1" applyAlignment="1" applyProtection="1">
      <alignment vertical="center" wrapText="1"/>
    </xf>
    <xf numFmtId="165" fontId="25" fillId="7" borderId="50" xfId="175" applyNumberFormat="1" applyFont="1" applyFill="1" applyBorder="1" applyAlignment="1" applyProtection="1">
      <alignment horizontal="center" vertical="center" wrapText="1"/>
    </xf>
    <xf numFmtId="0" fontId="25" fillId="7" borderId="0" xfId="0" applyFont="1" applyFill="1" applyProtection="1">
      <protection locked="0"/>
    </xf>
    <xf numFmtId="165" fontId="25" fillId="7" borderId="0" xfId="0" applyNumberFormat="1" applyFont="1" applyFill="1" applyProtection="1">
      <protection locked="0"/>
    </xf>
    <xf numFmtId="165" fontId="27" fillId="7" borderId="50" xfId="114" applyNumberFormat="1" applyFont="1" applyFill="1" applyBorder="1" applyAlignment="1" applyProtection="1">
      <alignment vertical="center" wrapText="1"/>
    </xf>
    <xf numFmtId="165" fontId="28" fillId="7" borderId="50" xfId="167" applyNumberFormat="1" applyFont="1" applyFill="1" applyBorder="1" applyAlignment="1" applyProtection="1">
      <alignment vertical="center" wrapText="1"/>
    </xf>
    <xf numFmtId="165" fontId="25" fillId="7" borderId="50" xfId="177" applyNumberFormat="1" applyFont="1" applyFill="1" applyBorder="1" applyAlignment="1" applyProtection="1">
      <alignment horizontal="center" vertical="center"/>
    </xf>
    <xf numFmtId="165" fontId="27" fillId="7" borderId="50" xfId="167" applyNumberFormat="1" applyFont="1" applyFill="1" applyBorder="1" applyAlignment="1" applyProtection="1">
      <alignment horizontal="left" vertical="center" wrapText="1"/>
    </xf>
    <xf numFmtId="165" fontId="26" fillId="7" borderId="50" xfId="177" applyNumberFormat="1" applyFont="1" applyFill="1" applyBorder="1" applyAlignment="1" applyProtection="1">
      <alignment horizontal="center" vertical="center"/>
    </xf>
    <xf numFmtId="165" fontId="27" fillId="7" borderId="50" xfId="167" applyNumberFormat="1" applyFont="1" applyFill="1" applyBorder="1" applyAlignment="1" applyProtection="1">
      <alignment vertical="center" wrapText="1"/>
    </xf>
    <xf numFmtId="165" fontId="28" fillId="7" borderId="50" xfId="166" applyNumberFormat="1" applyFont="1" applyFill="1" applyBorder="1" applyAlignment="1" applyProtection="1">
      <alignment vertical="center" wrapText="1"/>
    </xf>
    <xf numFmtId="165" fontId="25" fillId="7" borderId="50" xfId="176" applyNumberFormat="1" applyFont="1" applyFill="1" applyBorder="1" applyAlignment="1" applyProtection="1">
      <alignment horizontal="center" vertical="center" wrapText="1"/>
    </xf>
    <xf numFmtId="165" fontId="27" fillId="7" borderId="0" xfId="106" applyNumberFormat="1" applyFont="1" applyFill="1" applyAlignment="1" applyProtection="1">
      <alignment vertical="center"/>
    </xf>
    <xf numFmtId="165" fontId="26" fillId="7" borderId="0" xfId="128" applyNumberFormat="1" applyFont="1" applyFill="1" applyBorder="1" applyAlignment="1" applyProtection="1">
      <alignment vertical="center"/>
    </xf>
    <xf numFmtId="165" fontId="27" fillId="7" borderId="0" xfId="0" applyNumberFormat="1" applyFont="1" applyFill="1" applyBorder="1" applyAlignment="1" applyProtection="1">
      <alignment vertical="center"/>
      <protection locked="0"/>
    </xf>
    <xf numFmtId="49" fontId="26" fillId="7" borderId="0" xfId="131" applyNumberFormat="1" applyFont="1" applyFill="1" applyProtection="1"/>
    <xf numFmtId="165" fontId="27" fillId="7" borderId="51" xfId="0" applyNumberFormat="1" applyFont="1" applyFill="1" applyBorder="1" applyAlignment="1">
      <alignment vertical="center" wrapText="1"/>
    </xf>
    <xf numFmtId="165" fontId="26" fillId="7" borderId="51" xfId="0" applyNumberFormat="1" applyFont="1" applyFill="1" applyBorder="1" applyAlignment="1">
      <alignment horizontal="center" vertical="center" shrinkToFit="1"/>
    </xf>
    <xf numFmtId="0" fontId="25" fillId="7" borderId="0" xfId="0" applyFont="1" applyFill="1" applyAlignment="1" applyProtection="1">
      <alignment vertical="center"/>
      <protection locked="0"/>
    </xf>
    <xf numFmtId="0" fontId="27" fillId="7" borderId="0" xfId="0" applyFont="1" applyFill="1" applyAlignment="1" applyProtection="1">
      <alignment vertical="center"/>
      <protection locked="0"/>
    </xf>
    <xf numFmtId="0" fontId="27" fillId="7" borderId="0" xfId="0" applyFont="1" applyFill="1" applyAlignment="1" applyProtection="1">
      <protection locked="0"/>
    </xf>
    <xf numFmtId="0" fontId="25" fillId="7" borderId="0" xfId="0" applyFont="1" applyFill="1" applyAlignment="1">
      <alignment horizontal="center" wrapText="1"/>
    </xf>
    <xf numFmtId="0" fontId="26" fillId="7" borderId="0" xfId="0" applyFont="1" applyFill="1" applyAlignment="1">
      <alignment horizontal="center"/>
    </xf>
    <xf numFmtId="10" fontId="26" fillId="7" borderId="0" xfId="0" applyNumberFormat="1" applyFont="1" applyFill="1" applyAlignment="1">
      <alignment horizontal="center" wrapText="1"/>
    </xf>
    <xf numFmtId="165" fontId="39" fillId="7" borderId="0" xfId="0" applyNumberFormat="1" applyFont="1" applyFill="1" applyBorder="1" applyAlignment="1">
      <alignment horizontal="center"/>
    </xf>
    <xf numFmtId="165" fontId="14" fillId="7" borderId="0" xfId="0" applyNumberFormat="1" applyFont="1" applyFill="1" applyBorder="1" applyAlignment="1"/>
    <xf numFmtId="165" fontId="14" fillId="7" borderId="55" xfId="0" applyNumberFormat="1" applyFont="1" applyFill="1" applyBorder="1" applyAlignment="1"/>
    <xf numFmtId="165" fontId="25" fillId="7" borderId="50" xfId="179" applyNumberFormat="1" applyFont="1" applyFill="1" applyBorder="1" applyAlignment="1" applyProtection="1">
      <alignment horizontal="right" vertical="center"/>
    </xf>
    <xf numFmtId="165" fontId="26" fillId="0" borderId="50" xfId="179" applyNumberFormat="1" applyFont="1" applyFill="1" applyBorder="1" applyAlignment="1" applyProtection="1">
      <alignment horizontal="right" vertical="center"/>
    </xf>
    <xf numFmtId="165" fontId="26" fillId="7" borderId="50" xfId="179" applyNumberFormat="1" applyFont="1" applyFill="1" applyBorder="1" applyAlignment="1" applyProtection="1">
      <alignment horizontal="right" vertical="center"/>
    </xf>
    <xf numFmtId="165" fontId="29" fillId="7" borderId="50" xfId="182" applyNumberFormat="1" applyFont="1" applyFill="1" applyBorder="1" applyAlignment="1"/>
    <xf numFmtId="165" fontId="25" fillId="0" borderId="50" xfId="179" applyNumberFormat="1" applyFont="1" applyFill="1" applyBorder="1" applyAlignment="1" applyProtection="1">
      <alignment horizontal="right" vertical="center"/>
    </xf>
    <xf numFmtId="165" fontId="25" fillId="7" borderId="50" xfId="180" applyNumberFormat="1" applyFont="1" applyFill="1" applyBorder="1" applyAlignment="1" applyProtection="1">
      <alignment horizontal="right" vertical="center"/>
    </xf>
    <xf numFmtId="165" fontId="30" fillId="7" borderId="50" xfId="0" applyNumberFormat="1" applyFont="1" applyFill="1" applyBorder="1" applyAlignment="1"/>
    <xf numFmtId="165" fontId="43" fillId="7" borderId="0" xfId="0" applyNumberFormat="1" applyFont="1" applyFill="1" applyBorder="1" applyAlignment="1">
      <alignment horizontal="left"/>
    </xf>
    <xf numFmtId="165" fontId="44" fillId="7" borderId="0" xfId="0" applyNumberFormat="1" applyFont="1" applyFill="1" applyAlignment="1">
      <alignment vertical="top"/>
    </xf>
    <xf numFmtId="165" fontId="42" fillId="7" borderId="0" xfId="0" applyNumberFormat="1" applyFont="1" applyFill="1" applyBorder="1" applyAlignment="1">
      <alignment horizontal="right" vertical="center" wrapText="1"/>
    </xf>
    <xf numFmtId="165" fontId="41" fillId="7" borderId="0" xfId="181" applyNumberFormat="1" applyFont="1" applyFill="1" applyBorder="1" applyAlignment="1">
      <alignment horizontal="center" vertical="center" wrapText="1"/>
    </xf>
    <xf numFmtId="165" fontId="25" fillId="7" borderId="69" xfId="179" applyNumberFormat="1" applyFont="1" applyFill="1" applyBorder="1" applyAlignment="1" applyProtection="1">
      <alignment horizontal="right" vertical="center"/>
    </xf>
    <xf numFmtId="0" fontId="26" fillId="7" borderId="0" xfId="0" applyFont="1" applyFill="1"/>
    <xf numFmtId="10" fontId="26" fillId="7" borderId="0" xfId="0" applyNumberFormat="1" applyFont="1" applyFill="1" applyAlignment="1">
      <alignment horizontal="center"/>
    </xf>
    <xf numFmtId="0" fontId="26" fillId="7" borderId="0" xfId="0" applyFont="1" applyFill="1" applyAlignment="1"/>
    <xf numFmtId="4" fontId="26" fillId="7" borderId="0" xfId="0" applyNumberFormat="1" applyFont="1" applyFill="1" applyAlignment="1" applyProtection="1">
      <alignment vertical="center"/>
      <protection locked="0"/>
    </xf>
    <xf numFmtId="0" fontId="27" fillId="7" borderId="0" xfId="0" applyFont="1" applyFill="1" applyAlignment="1" applyProtection="1">
      <alignment wrapText="1"/>
      <protection locked="0"/>
    </xf>
    <xf numFmtId="0" fontId="25" fillId="7" borderId="0" xfId="0" applyFont="1" applyFill="1" applyAlignment="1">
      <alignment horizontal="center" wrapText="1"/>
    </xf>
    <xf numFmtId="10" fontId="26" fillId="7" borderId="0" xfId="0" applyNumberFormat="1" applyFont="1" applyFill="1" applyAlignment="1">
      <alignment horizontal="center" wrapText="1"/>
    </xf>
    <xf numFmtId="165" fontId="14" fillId="7" borderId="0" xfId="0" applyNumberFormat="1" applyFont="1" applyFill="1" applyBorder="1" applyAlignment="1"/>
    <xf numFmtId="49" fontId="25" fillId="7" borderId="50" xfId="111" applyNumberFormat="1" applyFont="1" applyFill="1" applyBorder="1" applyProtection="1">
      <alignment horizontal="center" vertical="center" wrapText="1"/>
    </xf>
    <xf numFmtId="0" fontId="26" fillId="7" borderId="50" xfId="159" applyNumberFormat="1" applyFont="1" applyFill="1" applyBorder="1" applyAlignment="1" applyProtection="1">
      <alignment horizontal="center"/>
    </xf>
    <xf numFmtId="0" fontId="26" fillId="7" borderId="50" xfId="0" applyFont="1" applyFill="1" applyBorder="1" applyAlignment="1" applyProtection="1">
      <alignment horizontal="center"/>
      <protection locked="0"/>
    </xf>
    <xf numFmtId="165" fontId="25" fillId="7" borderId="50" xfId="160" applyNumberFormat="1" applyFont="1" applyFill="1" applyBorder="1" applyAlignment="1" applyProtection="1">
      <alignment vertical="center"/>
    </xf>
    <xf numFmtId="165" fontId="26" fillId="7" borderId="50" xfId="160" applyNumberFormat="1" applyFont="1" applyFill="1" applyBorder="1" applyAlignment="1" applyProtection="1">
      <alignment vertical="center"/>
    </xf>
    <xf numFmtId="165" fontId="26" fillId="7" borderId="57" xfId="160" applyNumberFormat="1" applyFont="1" applyFill="1" applyBorder="1" applyAlignment="1" applyProtection="1">
      <alignment vertical="center"/>
    </xf>
    <xf numFmtId="165" fontId="26" fillId="7" borderId="0" xfId="0" applyNumberFormat="1" applyFont="1" applyFill="1" applyAlignment="1" applyProtection="1">
      <alignment vertical="center"/>
      <protection locked="0"/>
    </xf>
    <xf numFmtId="165" fontId="25" fillId="7" borderId="71" xfId="179" applyNumberFormat="1" applyFont="1" applyFill="1" applyBorder="1" applyAlignment="1" applyProtection="1">
      <alignment horizontal="right" vertical="center"/>
    </xf>
    <xf numFmtId="165" fontId="26" fillId="7" borderId="51" xfId="160" applyNumberFormat="1" applyFont="1" applyFill="1" applyBorder="1" applyAlignment="1" applyProtection="1">
      <alignment vertical="center"/>
    </xf>
    <xf numFmtId="165" fontId="14" fillId="7" borderId="50" xfId="0" applyNumberFormat="1" applyFont="1" applyFill="1" applyBorder="1" applyAlignment="1">
      <alignment wrapText="1"/>
    </xf>
    <xf numFmtId="165" fontId="45" fillId="7" borderId="50" xfId="0" applyNumberFormat="1" applyFont="1" applyFill="1" applyBorder="1" applyAlignment="1"/>
    <xf numFmtId="165" fontId="46" fillId="7" borderId="50" xfId="182" applyNumberFormat="1" applyFont="1" applyFill="1" applyBorder="1" applyAlignment="1"/>
    <xf numFmtId="165" fontId="29" fillId="7" borderId="50" xfId="181" applyNumberFormat="1" applyFont="1" applyFill="1" applyBorder="1" applyAlignment="1">
      <alignment horizontal="right" shrinkToFit="1"/>
    </xf>
    <xf numFmtId="165" fontId="30" fillId="7" borderId="50" xfId="181" applyNumberFormat="1" applyFont="1" applyFill="1" applyBorder="1" applyAlignment="1">
      <alignment horizontal="right" shrinkToFit="1"/>
    </xf>
    <xf numFmtId="165" fontId="29" fillId="7" borderId="50" xfId="181" applyNumberFormat="1" applyFont="1" applyFill="1" applyBorder="1" applyAlignment="1">
      <alignment horizontal="right" vertical="center" shrinkToFit="1"/>
    </xf>
    <xf numFmtId="165" fontId="30" fillId="7" borderId="50" xfId="181" applyNumberFormat="1" applyFont="1" applyFill="1" applyBorder="1" applyAlignment="1">
      <alignment horizontal="right" vertical="center" shrinkToFit="1"/>
    </xf>
    <xf numFmtId="165" fontId="25" fillId="7" borderId="0" xfId="0" applyNumberFormat="1" applyFont="1" applyFill="1" applyBorder="1" applyAlignment="1" applyProtection="1">
      <alignment horizontal="center" vertical="center"/>
      <protection locked="0"/>
    </xf>
    <xf numFmtId="165" fontId="25" fillId="7" borderId="0" xfId="179" applyNumberFormat="1" applyFont="1" applyFill="1" applyBorder="1" applyAlignment="1" applyProtection="1">
      <alignment horizontal="center" vertical="center"/>
    </xf>
    <xf numFmtId="165" fontId="25" fillId="7" borderId="55" xfId="179" applyNumberFormat="1" applyFont="1" applyFill="1" applyBorder="1" applyAlignment="1" applyProtection="1">
      <alignment horizontal="center" vertical="center"/>
    </xf>
    <xf numFmtId="165" fontId="26" fillId="7" borderId="0" xfId="160" applyNumberFormat="1" applyFont="1" applyFill="1" applyBorder="1" applyAlignment="1" applyProtection="1">
      <alignment horizontal="center" vertical="center"/>
    </xf>
    <xf numFmtId="4" fontId="26" fillId="7" borderId="55" xfId="0" applyNumberFormat="1" applyFont="1" applyFill="1" applyBorder="1" applyAlignment="1">
      <alignment horizontal="center"/>
    </xf>
    <xf numFmtId="49" fontId="26" fillId="7" borderId="0" xfId="174" applyNumberFormat="1" applyFont="1" applyFill="1" applyAlignment="1" applyProtection="1">
      <alignment horizontal="center"/>
    </xf>
    <xf numFmtId="165" fontId="25" fillId="7" borderId="0" xfId="16" applyNumberFormat="1" applyFont="1" applyFill="1" applyBorder="1" applyAlignment="1" applyProtection="1">
      <alignment horizontal="left" vertical="center"/>
    </xf>
    <xf numFmtId="0" fontId="26" fillId="7" borderId="0" xfId="129" applyNumberFormat="1" applyFont="1" applyFill="1" applyProtection="1">
      <alignment horizontal="center"/>
    </xf>
    <xf numFmtId="49" fontId="26" fillId="7" borderId="50" xfId="135" applyNumberFormat="1" applyFont="1" applyFill="1" applyBorder="1" applyAlignment="1">
      <alignment horizontal="center" wrapText="1"/>
    </xf>
    <xf numFmtId="0" fontId="25" fillId="7" borderId="0" xfId="0" applyFont="1" applyFill="1" applyAlignment="1">
      <alignment horizontal="center" wrapText="1"/>
    </xf>
    <xf numFmtId="0" fontId="26" fillId="7" borderId="0" xfId="0" applyFont="1" applyFill="1" applyAlignment="1">
      <alignment horizontal="center"/>
    </xf>
    <xf numFmtId="0" fontId="26" fillId="7" borderId="0" xfId="0" applyFont="1" applyFill="1" applyAlignment="1">
      <alignment horizontal="left" indent="11"/>
    </xf>
    <xf numFmtId="10" fontId="26" fillId="7" borderId="0" xfId="0" applyNumberFormat="1" applyFont="1" applyFill="1" applyAlignment="1">
      <alignment horizontal="center" wrapText="1"/>
    </xf>
    <xf numFmtId="0" fontId="26" fillId="7" borderId="0" xfId="0" applyFont="1" applyFill="1" applyBorder="1" applyAlignment="1">
      <alignment horizontal="left" indent="11"/>
    </xf>
    <xf numFmtId="49" fontId="27" fillId="7" borderId="50" xfId="110" applyNumberFormat="1" applyFont="1" applyFill="1" applyBorder="1" applyAlignment="1" applyProtection="1">
      <alignment vertical="center" wrapText="1"/>
    </xf>
    <xf numFmtId="49" fontId="27" fillId="7" borderId="50" xfId="110" applyNumberFormat="1" applyFont="1" applyFill="1" applyBorder="1" applyAlignment="1">
      <alignment vertical="center" wrapText="1"/>
    </xf>
    <xf numFmtId="49" fontId="26" fillId="7" borderId="50" xfId="110" applyNumberFormat="1" applyFont="1" applyFill="1" applyBorder="1" applyProtection="1">
      <alignment horizontal="center" vertical="center" wrapText="1"/>
    </xf>
    <xf numFmtId="49" fontId="26" fillId="7" borderId="50" xfId="110" applyNumberFormat="1" applyFont="1" applyFill="1" applyBorder="1">
      <alignment horizontal="center" vertical="center" wrapText="1"/>
    </xf>
    <xf numFmtId="0" fontId="26" fillId="7" borderId="50" xfId="0" applyFont="1" applyFill="1" applyBorder="1" applyAlignment="1" applyProtection="1">
      <alignment horizontal="center"/>
      <protection locked="0"/>
    </xf>
    <xf numFmtId="4" fontId="25" fillId="7" borderId="50" xfId="0" applyNumberFormat="1" applyFont="1" applyFill="1" applyBorder="1" applyAlignment="1">
      <alignment horizontal="center"/>
    </xf>
    <xf numFmtId="0" fontId="26" fillId="7" borderId="50" xfId="0" applyFont="1" applyFill="1" applyBorder="1" applyAlignment="1">
      <alignment horizontal="center"/>
    </xf>
    <xf numFmtId="165" fontId="32" fillId="7" borderId="55" xfId="0" applyNumberFormat="1" applyFont="1" applyFill="1" applyBorder="1" applyAlignment="1">
      <alignment horizontal="center"/>
    </xf>
    <xf numFmtId="165" fontId="29" fillId="7" borderId="52" xfId="0" applyNumberFormat="1" applyFont="1" applyFill="1" applyBorder="1" applyAlignment="1">
      <alignment horizontal="center" vertical="center"/>
    </xf>
    <xf numFmtId="165" fontId="29" fillId="7" borderId="53" xfId="0" applyNumberFormat="1" applyFont="1" applyFill="1" applyBorder="1" applyAlignment="1">
      <alignment horizontal="center" vertical="center"/>
    </xf>
    <xf numFmtId="165" fontId="29" fillId="7" borderId="54" xfId="0" applyNumberFormat="1" applyFont="1" applyFill="1" applyBorder="1" applyAlignment="1">
      <alignment horizontal="center" vertical="center"/>
    </xf>
    <xf numFmtId="165" fontId="39" fillId="7" borderId="0" xfId="0" applyNumberFormat="1" applyFont="1" applyFill="1" applyBorder="1" applyAlignment="1">
      <alignment horizontal="center"/>
    </xf>
    <xf numFmtId="165" fontId="14" fillId="7" borderId="0" xfId="0" applyNumberFormat="1" applyFont="1" applyFill="1" applyBorder="1" applyAlignment="1"/>
    <xf numFmtId="165" fontId="33" fillId="7" borderId="52" xfId="0" applyNumberFormat="1" applyFont="1" applyFill="1" applyBorder="1" applyAlignment="1">
      <alignment horizontal="center" vertical="center" wrapText="1"/>
    </xf>
    <xf numFmtId="165" fontId="33" fillId="7" borderId="54" xfId="0" applyNumberFormat="1" applyFont="1" applyFill="1" applyBorder="1" applyAlignment="1">
      <alignment horizontal="center" vertical="center" wrapText="1"/>
    </xf>
    <xf numFmtId="3" fontId="33" fillId="7" borderId="52" xfId="0" applyNumberFormat="1" applyFont="1" applyFill="1" applyBorder="1" applyAlignment="1">
      <alignment horizontal="center" vertical="center" wrapText="1"/>
    </xf>
    <xf numFmtId="3" fontId="33" fillId="7" borderId="54" xfId="0" applyNumberFormat="1" applyFont="1" applyFill="1" applyBorder="1" applyAlignment="1">
      <alignment horizontal="center" vertical="center" wrapText="1"/>
    </xf>
    <xf numFmtId="165" fontId="14" fillId="7" borderId="52" xfId="0" applyNumberFormat="1" applyFont="1" applyFill="1" applyBorder="1" applyAlignment="1">
      <alignment vertical="center"/>
    </xf>
    <xf numFmtId="0" fontId="14" fillId="7" borderId="54" xfId="0" applyFont="1" applyFill="1" applyBorder="1" applyAlignment="1">
      <alignment vertical="center"/>
    </xf>
    <xf numFmtId="165" fontId="35" fillId="7" borderId="52" xfId="0" applyNumberFormat="1" applyFont="1" applyFill="1" applyBorder="1" applyAlignment="1">
      <alignment horizontal="justify" vertical="center" wrapText="1"/>
    </xf>
    <xf numFmtId="0" fontId="37" fillId="7" borderId="54" xfId="0" applyFont="1" applyFill="1" applyBorder="1" applyAlignment="1">
      <alignment vertical="center" wrapText="1"/>
    </xf>
    <xf numFmtId="165" fontId="29" fillId="7" borderId="50" xfId="0" applyNumberFormat="1" applyFont="1" applyFill="1" applyBorder="1" applyAlignment="1">
      <alignment horizontal="center"/>
    </xf>
    <xf numFmtId="165" fontId="36" fillId="7" borderId="56" xfId="181" applyNumberFormat="1" applyFont="1" applyFill="1" applyBorder="1" applyAlignment="1">
      <alignment horizontal="center" vertical="center" wrapText="1"/>
    </xf>
    <xf numFmtId="165" fontId="14" fillId="7" borderId="51" xfId="0" applyNumberFormat="1" applyFont="1" applyFill="1" applyBorder="1" applyAlignment="1">
      <alignment horizontal="center" vertical="center" wrapText="1"/>
    </xf>
    <xf numFmtId="165" fontId="41" fillId="7" borderId="0" xfId="181" applyNumberFormat="1" applyFont="1" applyFill="1" applyBorder="1" applyAlignment="1">
      <alignment horizontal="center" vertical="center" wrapText="1"/>
    </xf>
    <xf numFmtId="165" fontId="33" fillId="7" borderId="56" xfId="181" applyNumberFormat="1" applyFont="1" applyFill="1" applyBorder="1" applyAlignment="1">
      <alignment horizontal="center" vertical="center" wrapText="1"/>
    </xf>
    <xf numFmtId="165" fontId="33" fillId="7" borderId="51" xfId="181" applyNumberFormat="1" applyFont="1" applyFill="1" applyBorder="1" applyAlignment="1">
      <alignment horizontal="center" vertical="center" wrapText="1"/>
    </xf>
    <xf numFmtId="165" fontId="29" fillId="7" borderId="57" xfId="181" applyNumberFormat="1" applyFont="1" applyFill="1" applyBorder="1" applyAlignment="1">
      <alignment horizontal="center" vertical="center" wrapText="1"/>
    </xf>
    <xf numFmtId="165" fontId="36" fillId="7" borderId="50" xfId="181" applyNumberFormat="1" applyFont="1" applyFill="1" applyBorder="1" applyAlignment="1">
      <alignment horizontal="center" vertical="center" wrapText="1"/>
    </xf>
    <xf numFmtId="165" fontId="14" fillId="7" borderId="50" xfId="0" applyNumberFormat="1" applyFont="1" applyFill="1" applyBorder="1" applyAlignment="1">
      <alignment horizontal="center" vertical="center" wrapText="1"/>
    </xf>
    <xf numFmtId="0" fontId="47" fillId="0" borderId="0" xfId="103" applyNumberFormat="1" applyFont="1" applyAlignment="1" applyProtection="1">
      <alignment horizontal="center"/>
    </xf>
    <xf numFmtId="0" fontId="0" fillId="0" borderId="0" xfId="0" applyProtection="1">
      <protection locked="0"/>
    </xf>
    <xf numFmtId="0" fontId="3" fillId="0" borderId="0" xfId="105" applyNumberFormat="1" applyAlignment="1" applyProtection="1"/>
    <xf numFmtId="0" fontId="4" fillId="0" borderId="0" xfId="103" applyNumberFormat="1" applyProtection="1"/>
    <xf numFmtId="0" fontId="3" fillId="0" borderId="0" xfId="105" applyNumberFormat="1" applyProtection="1">
      <alignment horizontal="left"/>
    </xf>
    <xf numFmtId="49" fontId="3" fillId="0" borderId="10" xfId="121" applyNumberFormat="1" applyAlignment="1" applyProtection="1"/>
    <xf numFmtId="0" fontId="2" fillId="0" borderId="0" xfId="108" applyNumberFormat="1" applyProtection="1"/>
    <xf numFmtId="0" fontId="8" fillId="0" borderId="0" xfId="107" applyNumberFormat="1" applyProtection="1"/>
    <xf numFmtId="49" fontId="2" fillId="3" borderId="50" xfId="109" applyNumberFormat="1" applyBorder="1" applyAlignment="1" applyProtection="1">
      <alignment horizontal="center" vertical="center" wrapText="1"/>
    </xf>
    <xf numFmtId="0" fontId="2" fillId="3" borderId="50" xfId="109" applyBorder="1" applyAlignment="1">
      <alignment horizontal="center" vertical="center" wrapText="1"/>
    </xf>
    <xf numFmtId="49" fontId="3" fillId="0" borderId="50" xfId="125" applyNumberFormat="1" applyBorder="1" applyAlignment="1" applyProtection="1">
      <alignment horizontal="center" vertical="center" wrapText="1"/>
    </xf>
    <xf numFmtId="49" fontId="2" fillId="3" borderId="50" xfId="109" applyNumberFormat="1" applyBorder="1" applyAlignment="1" applyProtection="1">
      <alignment horizontal="center" vertical="center" wrapText="1"/>
    </xf>
    <xf numFmtId="49" fontId="2" fillId="3" borderId="50" xfId="126" applyNumberFormat="1" applyBorder="1" applyAlignment="1" applyProtection="1">
      <alignment horizontal="center" vertical="center" wrapText="1"/>
    </xf>
    <xf numFmtId="0" fontId="3" fillId="0" borderId="50" xfId="110" applyNumberFormat="1" applyBorder="1" applyAlignment="1" applyProtection="1">
      <alignment wrapText="1"/>
    </xf>
    <xf numFmtId="49" fontId="2" fillId="3" borderId="50" xfId="116" applyNumberFormat="1" applyBorder="1" applyAlignment="1" applyProtection="1">
      <alignment horizontal="center" wrapText="1"/>
    </xf>
    <xf numFmtId="49" fontId="2" fillId="3" borderId="50" xfId="122" applyNumberFormat="1" applyBorder="1" applyAlignment="1" applyProtection="1">
      <alignment horizontal="center" vertical="center"/>
    </xf>
    <xf numFmtId="4" fontId="2" fillId="3" borderId="50" xfId="127" applyNumberFormat="1" applyBorder="1" applyAlignment="1" applyProtection="1">
      <alignment horizontal="center" vertical="center"/>
    </xf>
    <xf numFmtId="174" fontId="19" fillId="0" borderId="50" xfId="182" applyNumberFormat="1" applyFont="1" applyBorder="1" applyAlignment="1" applyProtection="1">
      <alignment horizontal="center" vertical="center"/>
    </xf>
    <xf numFmtId="4" fontId="2" fillId="0" borderId="50" xfId="159" applyNumberFormat="1" applyBorder="1" applyAlignment="1" applyProtection="1">
      <alignment horizontal="center" vertical="center"/>
    </xf>
    <xf numFmtId="0" fontId="3" fillId="0" borderId="50" xfId="111" applyNumberFormat="1" applyBorder="1" applyAlignment="1" applyProtection="1">
      <alignment wrapText="1"/>
    </xf>
    <xf numFmtId="49" fontId="9" fillId="0" borderId="50" xfId="117" applyNumberFormat="1" applyBorder="1" applyProtection="1">
      <alignment horizontal="center" wrapText="1"/>
    </xf>
    <xf numFmtId="49" fontId="3" fillId="0" borderId="50" xfId="123" applyNumberFormat="1" applyBorder="1" applyAlignment="1" applyProtection="1">
      <alignment horizontal="center" vertical="center"/>
    </xf>
    <xf numFmtId="49" fontId="2" fillId="0" borderId="50" xfId="160" applyNumberFormat="1" applyBorder="1" applyAlignment="1" applyProtection="1">
      <alignment horizontal="center" vertical="center"/>
    </xf>
    <xf numFmtId="49" fontId="3" fillId="0" borderId="50" xfId="161" applyNumberFormat="1" applyBorder="1" applyAlignment="1" applyProtection="1">
      <alignment horizontal="center" vertical="center"/>
    </xf>
    <xf numFmtId="0" fontId="2" fillId="3" borderId="50" xfId="112" applyNumberFormat="1" applyBorder="1" applyAlignment="1" applyProtection="1">
      <alignment wrapText="1"/>
    </xf>
    <xf numFmtId="49" fontId="10" fillId="0" borderId="50" xfId="118" applyNumberFormat="1" applyBorder="1" applyAlignment="1" applyProtection="1">
      <alignment horizontal="center"/>
    </xf>
    <xf numFmtId="49" fontId="3" fillId="0" borderId="50" xfId="124" applyNumberFormat="1" applyBorder="1" applyAlignment="1" applyProtection="1">
      <alignment horizontal="center" vertical="center"/>
    </xf>
    <xf numFmtId="49" fontId="3" fillId="0" borderId="24" xfId="124" applyNumberFormat="1" applyAlignment="1" applyProtection="1">
      <alignment horizontal="center"/>
    </xf>
    <xf numFmtId="0" fontId="3" fillId="0" borderId="0" xfId="106" applyNumberFormat="1" applyAlignment="1" applyProtection="1"/>
    <xf numFmtId="0" fontId="3" fillId="0" borderId="0" xfId="119" applyNumberFormat="1" applyBorder="1" applyAlignment="1" applyProtection="1"/>
    <xf numFmtId="0" fontId="3" fillId="0" borderId="0" xfId="106" applyNumberFormat="1" applyProtection="1"/>
    <xf numFmtId="0" fontId="3" fillId="0" borderId="26" xfId="128" applyNumberFormat="1" applyProtection="1"/>
    <xf numFmtId="0" fontId="0" fillId="0" borderId="0" xfId="0" applyAlignment="1" applyProtection="1">
      <protection locked="0"/>
    </xf>
  </cellXfs>
  <cellStyles count="383">
    <cellStyle name="br" xfId="1"/>
    <cellStyle name="br 2" xfId="358"/>
    <cellStyle name="col" xfId="2"/>
    <cellStyle name="col 2" xfId="357"/>
    <cellStyle name="style0" xfId="3"/>
    <cellStyle name="style0 2" xfId="359"/>
    <cellStyle name="td" xfId="4"/>
    <cellStyle name="td 2" xfId="360"/>
    <cellStyle name="tr" xfId="5"/>
    <cellStyle name="tr 2" xfId="356"/>
    <cellStyle name="xl100" xfId="6"/>
    <cellStyle name="xl100 2" xfId="257"/>
    <cellStyle name="xl101" xfId="7"/>
    <cellStyle name="xl101 2" xfId="268"/>
    <cellStyle name="xl102" xfId="8"/>
    <cellStyle name="xl102 2" xfId="243"/>
    <cellStyle name="xl103" xfId="9"/>
    <cellStyle name="xl103 2" xfId="250"/>
    <cellStyle name="xl104" xfId="10"/>
    <cellStyle name="xl104 2" xfId="264"/>
    <cellStyle name="xl105" xfId="11"/>
    <cellStyle name="xl105 2" xfId="258"/>
    <cellStyle name="xl106" xfId="12"/>
    <cellStyle name="xl106 2" xfId="246"/>
    <cellStyle name="xl107" xfId="13"/>
    <cellStyle name="xl107 2" xfId="251"/>
    <cellStyle name="xl108" xfId="14"/>
    <cellStyle name="xl108 2" xfId="265"/>
    <cellStyle name="xl109" xfId="15"/>
    <cellStyle name="xl109 2" xfId="244"/>
    <cellStyle name="xl110" xfId="16"/>
    <cellStyle name="xl110 2" xfId="372"/>
    <cellStyle name="xl111" xfId="17"/>
    <cellStyle name="xl111 2" xfId="252"/>
    <cellStyle name="xl112" xfId="18"/>
    <cellStyle name="xl112 2" xfId="255"/>
    <cellStyle name="xl113" xfId="19"/>
    <cellStyle name="xl113 2" xfId="373"/>
    <cellStyle name="xl114" xfId="20"/>
    <cellStyle name="xl114 2" xfId="266"/>
    <cellStyle name="xl115" xfId="21"/>
    <cellStyle name="xl115 2" xfId="374"/>
    <cellStyle name="xl116" xfId="22"/>
    <cellStyle name="xl116 2" xfId="375"/>
    <cellStyle name="xl117" xfId="23"/>
    <cellStyle name="xl117 2" xfId="376"/>
    <cellStyle name="xl118" xfId="24"/>
    <cellStyle name="xl118 2" xfId="377"/>
    <cellStyle name="xl119" xfId="25"/>
    <cellStyle name="xl119 2" xfId="253"/>
    <cellStyle name="xl120" xfId="26"/>
    <cellStyle name="xl120 2" xfId="267"/>
    <cellStyle name="xl121" xfId="27"/>
    <cellStyle name="xl121 2" xfId="259"/>
    <cellStyle name="xl122" xfId="28"/>
    <cellStyle name="xl122 2" xfId="378"/>
    <cellStyle name="xl123" xfId="29"/>
    <cellStyle name="xl123 2" xfId="269"/>
    <cellStyle name="xl124" xfId="30"/>
    <cellStyle name="xl124 2" xfId="247"/>
    <cellStyle name="xl125" xfId="31"/>
    <cellStyle name="xl125 2" xfId="248"/>
    <cellStyle name="xl126" xfId="32"/>
    <cellStyle name="xl126 2" xfId="271"/>
    <cellStyle name="xl127" xfId="33"/>
    <cellStyle name="xl127 2" xfId="272"/>
    <cellStyle name="xl128" xfId="34"/>
    <cellStyle name="xl128 2" xfId="274"/>
    <cellStyle name="xl129" xfId="35"/>
    <cellStyle name="xl129 2" xfId="278"/>
    <cellStyle name="xl130" xfId="36"/>
    <cellStyle name="xl130 2" xfId="281"/>
    <cellStyle name="xl131" xfId="37"/>
    <cellStyle name="xl131 2" xfId="379"/>
    <cellStyle name="xl132" xfId="38"/>
    <cellStyle name="xl132 2" xfId="283"/>
    <cellStyle name="xl133" xfId="39"/>
    <cellStyle name="xl133 2" xfId="270"/>
    <cellStyle name="xl134" xfId="40"/>
    <cellStyle name="xl134 2" xfId="273"/>
    <cellStyle name="xl135" xfId="41"/>
    <cellStyle name="xl135 2" xfId="279"/>
    <cellStyle name="xl136" xfId="42"/>
    <cellStyle name="xl136 2" xfId="284"/>
    <cellStyle name="xl137" xfId="43"/>
    <cellStyle name="xl137 2" xfId="380"/>
    <cellStyle name="xl138" xfId="44"/>
    <cellStyle name="xl138 2" xfId="285"/>
    <cellStyle name="xl139" xfId="45"/>
    <cellStyle name="xl139 2" xfId="275"/>
    <cellStyle name="xl140" xfId="46"/>
    <cellStyle name="xl140 2" xfId="280"/>
    <cellStyle name="xl141" xfId="47"/>
    <cellStyle name="xl141 2" xfId="282"/>
    <cellStyle name="xl142" xfId="48"/>
    <cellStyle name="xl142 2" xfId="381"/>
    <cellStyle name="xl143" xfId="49"/>
    <cellStyle name="xl143 2" xfId="286"/>
    <cellStyle name="xl144" xfId="50"/>
    <cellStyle name="xl144 2" xfId="382"/>
    <cellStyle name="xl145" xfId="51"/>
    <cellStyle name="xl145 2" xfId="276"/>
    <cellStyle name="xl146" xfId="52"/>
    <cellStyle name="xl146 2" xfId="277"/>
    <cellStyle name="xl147" xfId="53"/>
    <cellStyle name="xl147 2" xfId="287"/>
    <cellStyle name="xl148" xfId="54"/>
    <cellStyle name="xl148 2" xfId="311"/>
    <cellStyle name="xl149" xfId="55"/>
    <cellStyle name="xl149 2" xfId="315"/>
    <cellStyle name="xl150" xfId="56"/>
    <cellStyle name="xl150 2" xfId="319"/>
    <cellStyle name="xl151" xfId="57"/>
    <cellStyle name="xl151 2" xfId="325"/>
    <cellStyle name="xl152" xfId="58"/>
    <cellStyle name="xl152 2" xfId="326"/>
    <cellStyle name="xl153" xfId="59"/>
    <cellStyle name="xl153 2" xfId="327"/>
    <cellStyle name="xl154" xfId="60"/>
    <cellStyle name="xl154 2" xfId="329"/>
    <cellStyle name="xl155" xfId="61"/>
    <cellStyle name="xl155 2" xfId="352"/>
    <cellStyle name="xl156" xfId="62"/>
    <cellStyle name="xl156 2" xfId="353"/>
    <cellStyle name="xl157" xfId="63"/>
    <cellStyle name="xl157 2" xfId="354"/>
    <cellStyle name="xl158" xfId="64"/>
    <cellStyle name="xl158 2" xfId="288"/>
    <cellStyle name="xl159" xfId="65"/>
    <cellStyle name="xl159 2" xfId="293"/>
    <cellStyle name="xl160" xfId="66"/>
    <cellStyle name="xl160 2" xfId="295"/>
    <cellStyle name="xl161" xfId="67"/>
    <cellStyle name="xl161 2" xfId="297"/>
    <cellStyle name="xl162" xfId="68"/>
    <cellStyle name="xl162 2" xfId="302"/>
    <cellStyle name="xl163" xfId="69"/>
    <cellStyle name="xl163 2" xfId="304"/>
    <cellStyle name="xl164" xfId="70"/>
    <cellStyle name="xl164 2" xfId="306"/>
    <cellStyle name="xl165" xfId="71"/>
    <cellStyle name="xl165 2" xfId="307"/>
    <cellStyle name="xl166" xfId="72"/>
    <cellStyle name="xl166 2" xfId="312"/>
    <cellStyle name="xl167" xfId="73"/>
    <cellStyle name="xl167 2" xfId="316"/>
    <cellStyle name="xl168" xfId="74"/>
    <cellStyle name="xl168 2" xfId="320"/>
    <cellStyle name="xl169" xfId="75"/>
    <cellStyle name="xl169 2" xfId="328"/>
    <cellStyle name="xl170" xfId="76"/>
    <cellStyle name="xl170 2" xfId="331"/>
    <cellStyle name="xl171" xfId="77"/>
    <cellStyle name="xl171 2" xfId="335"/>
    <cellStyle name="xl172" xfId="78"/>
    <cellStyle name="xl172 2" xfId="339"/>
    <cellStyle name="xl173" xfId="79"/>
    <cellStyle name="xl173 2" xfId="343"/>
    <cellStyle name="xl174" xfId="80"/>
    <cellStyle name="xl174 2" xfId="294"/>
    <cellStyle name="xl175" xfId="81"/>
    <cellStyle name="xl175 2" xfId="296"/>
    <cellStyle name="xl176" xfId="82"/>
    <cellStyle name="xl176 2" xfId="298"/>
    <cellStyle name="xl177" xfId="83"/>
    <cellStyle name="xl177 2" xfId="303"/>
    <cellStyle name="xl178" xfId="84"/>
    <cellStyle name="xl178 2" xfId="305"/>
    <cellStyle name="xl179" xfId="85"/>
    <cellStyle name="xl179 2" xfId="308"/>
    <cellStyle name="xl180" xfId="86"/>
    <cellStyle name="xl180 2" xfId="313"/>
    <cellStyle name="xl181" xfId="87"/>
    <cellStyle name="xl181 2" xfId="317"/>
    <cellStyle name="xl182" xfId="88"/>
    <cellStyle name="xl182 2" xfId="321"/>
    <cellStyle name="xl183" xfId="89"/>
    <cellStyle name="xl183 2" xfId="323"/>
    <cellStyle name="xl184" xfId="90"/>
    <cellStyle name="xl184 2" xfId="330"/>
    <cellStyle name="xl185" xfId="91"/>
    <cellStyle name="xl185 2" xfId="332"/>
    <cellStyle name="xl186" xfId="92"/>
    <cellStyle name="xl186 2" xfId="333"/>
    <cellStyle name="xl187" xfId="93"/>
    <cellStyle name="xl187 2" xfId="334"/>
    <cellStyle name="xl188" xfId="94"/>
    <cellStyle name="xl188 2" xfId="336"/>
    <cellStyle name="xl189" xfId="95"/>
    <cellStyle name="xl189 2" xfId="337"/>
    <cellStyle name="xl190" xfId="96"/>
    <cellStyle name="xl190 2" xfId="338"/>
    <cellStyle name="xl191" xfId="97"/>
    <cellStyle name="xl191 2" xfId="340"/>
    <cellStyle name="xl192" xfId="98"/>
    <cellStyle name="xl192 2" xfId="341"/>
    <cellStyle name="xl193" xfId="99"/>
    <cellStyle name="xl193 2" xfId="342"/>
    <cellStyle name="xl194" xfId="100"/>
    <cellStyle name="xl194 2" xfId="344"/>
    <cellStyle name="xl195" xfId="101"/>
    <cellStyle name="xl195 2" xfId="345"/>
    <cellStyle name="xl196" xfId="348"/>
    <cellStyle name="xl197" xfId="350"/>
    <cellStyle name="xl198" xfId="351"/>
    <cellStyle name="xl199" xfId="289"/>
    <cellStyle name="xl200" xfId="291"/>
    <cellStyle name="xl201" xfId="299"/>
    <cellStyle name="xl202" xfId="309"/>
    <cellStyle name="xl203" xfId="314"/>
    <cellStyle name="xl204" xfId="318"/>
    <cellStyle name="xl205" xfId="322"/>
    <cellStyle name="xl206" xfId="355"/>
    <cellStyle name="xl207" xfId="292"/>
    <cellStyle name="xl208" xfId="346"/>
    <cellStyle name="xl209" xfId="349"/>
    <cellStyle name="xl21" xfId="102"/>
    <cellStyle name="xl21 2" xfId="361"/>
    <cellStyle name="xl210" xfId="347"/>
    <cellStyle name="xl211" xfId="300"/>
    <cellStyle name="xl212" xfId="290"/>
    <cellStyle name="xl213" xfId="301"/>
    <cellStyle name="xl214" xfId="310"/>
    <cellStyle name="xl215" xfId="324"/>
    <cellStyle name="xl22" xfId="103"/>
    <cellStyle name="xl22 2" xfId="183"/>
    <cellStyle name="xl23" xfId="104"/>
    <cellStyle name="xl23 2" xfId="190"/>
    <cellStyle name="xl24" xfId="105"/>
    <cellStyle name="xl24 2" xfId="194"/>
    <cellStyle name="xl25" xfId="106"/>
    <cellStyle name="xl25 2" xfId="201"/>
    <cellStyle name="xl26" xfId="107"/>
    <cellStyle name="xl26 2" xfId="216"/>
    <cellStyle name="xl27" xfId="108"/>
    <cellStyle name="xl27 2" xfId="188"/>
    <cellStyle name="xl28" xfId="109"/>
    <cellStyle name="xl28 2" xfId="362"/>
    <cellStyle name="xl29" xfId="110"/>
    <cellStyle name="xl29 2" xfId="218"/>
    <cellStyle name="xl30" xfId="111"/>
    <cellStyle name="xl30 2" xfId="220"/>
    <cellStyle name="xl31" xfId="112"/>
    <cellStyle name="xl31 2" xfId="363"/>
    <cellStyle name="xl32" xfId="113"/>
    <cellStyle name="xl32 2" xfId="222"/>
    <cellStyle name="xl33" xfId="114"/>
    <cellStyle name="xl33 2" xfId="228"/>
    <cellStyle name="xl34" xfId="115"/>
    <cellStyle name="xl34 2" xfId="233"/>
    <cellStyle name="xl35" xfId="116"/>
    <cellStyle name="xl35 2" xfId="364"/>
    <cellStyle name="xl36" xfId="117"/>
    <cellStyle name="xl36 2" xfId="184"/>
    <cellStyle name="xl37" xfId="118"/>
    <cellStyle name="xl37 2" xfId="195"/>
    <cellStyle name="xl38" xfId="119"/>
    <cellStyle name="xl38 2" xfId="208"/>
    <cellStyle name="xl39" xfId="120"/>
    <cellStyle name="xl39 2" xfId="210"/>
    <cellStyle name="xl40" xfId="121"/>
    <cellStyle name="xl40 2" xfId="212"/>
    <cellStyle name="xl41" xfId="122"/>
    <cellStyle name="xl41 2" xfId="365"/>
    <cellStyle name="xl42" xfId="123"/>
    <cellStyle name="xl42 2" xfId="223"/>
    <cellStyle name="xl43" xfId="124"/>
    <cellStyle name="xl43 2" xfId="229"/>
    <cellStyle name="xl44" xfId="125"/>
    <cellStyle name="xl44 2" xfId="234"/>
    <cellStyle name="xl45" xfId="126"/>
    <cellStyle name="xl45 2" xfId="366"/>
    <cellStyle name="xl46" xfId="127"/>
    <cellStyle name="xl46 2" xfId="237"/>
    <cellStyle name="xl47" xfId="128"/>
    <cellStyle name="xl47 2" xfId="202"/>
    <cellStyle name="xl48" xfId="129"/>
    <cellStyle name="xl48 2" xfId="213"/>
    <cellStyle name="xl49" xfId="130"/>
    <cellStyle name="xl49 2" xfId="205"/>
    <cellStyle name="xl50" xfId="131"/>
    <cellStyle name="xl50 2" xfId="224"/>
    <cellStyle name="xl51" xfId="132"/>
    <cellStyle name="xl51 2" xfId="230"/>
    <cellStyle name="xl52" xfId="133"/>
    <cellStyle name="xl52 2" xfId="235"/>
    <cellStyle name="xl53" xfId="134"/>
    <cellStyle name="xl53 2" xfId="219"/>
    <cellStyle name="xl54" xfId="135"/>
    <cellStyle name="xl54 2" xfId="221"/>
    <cellStyle name="xl55" xfId="136"/>
    <cellStyle name="xl55 2" xfId="367"/>
    <cellStyle name="xl56" xfId="137"/>
    <cellStyle name="xl56 2" xfId="225"/>
    <cellStyle name="xl57" xfId="138"/>
    <cellStyle name="xl57 2" xfId="238"/>
    <cellStyle name="xl58" xfId="139"/>
    <cellStyle name="xl58 2" xfId="240"/>
    <cellStyle name="xl59" xfId="140"/>
    <cellStyle name="xl59 2" xfId="185"/>
    <cellStyle name="xl60" xfId="141"/>
    <cellStyle name="xl60 2" xfId="191"/>
    <cellStyle name="xl61" xfId="142"/>
    <cellStyle name="xl61 2" xfId="196"/>
    <cellStyle name="xl62" xfId="143"/>
    <cellStyle name="xl62 2" xfId="203"/>
    <cellStyle name="xl63" xfId="144"/>
    <cellStyle name="xl63 2" xfId="186"/>
    <cellStyle name="xl64" xfId="145"/>
    <cellStyle name="xl64 2" xfId="192"/>
    <cellStyle name="xl65" xfId="146"/>
    <cellStyle name="xl65 2" xfId="197"/>
    <cellStyle name="xl66" xfId="147"/>
    <cellStyle name="xl66 2" xfId="204"/>
    <cellStyle name="xl67" xfId="148"/>
    <cellStyle name="xl67 2" xfId="207"/>
    <cellStyle name="xl68" xfId="149"/>
    <cellStyle name="xl68 2" xfId="209"/>
    <cellStyle name="xl69" xfId="150"/>
    <cellStyle name="xl69 2" xfId="211"/>
    <cellStyle name="xl70" xfId="151"/>
    <cellStyle name="xl70 2" xfId="214"/>
    <cellStyle name="xl71" xfId="152"/>
    <cellStyle name="xl71 2" xfId="215"/>
    <cellStyle name="xl72" xfId="153"/>
    <cellStyle name="xl72 2" xfId="217"/>
    <cellStyle name="xl73" xfId="154"/>
    <cellStyle name="xl73 2" xfId="187"/>
    <cellStyle name="xl74" xfId="155"/>
    <cellStyle name="xl74 2" xfId="193"/>
    <cellStyle name="xl75" xfId="156"/>
    <cellStyle name="xl75 2" xfId="198"/>
    <cellStyle name="xl76" xfId="157"/>
    <cellStyle name="xl76 2" xfId="226"/>
    <cellStyle name="xl77" xfId="158"/>
    <cellStyle name="xl77 2" xfId="231"/>
    <cellStyle name="xl78" xfId="159"/>
    <cellStyle name="xl78 2" xfId="368"/>
    <cellStyle name="xl79" xfId="160"/>
    <cellStyle name="xl79 2" xfId="227"/>
    <cellStyle name="xl80" xfId="161"/>
    <cellStyle name="xl80 2" xfId="232"/>
    <cellStyle name="xl81" xfId="162"/>
    <cellStyle name="xl81 2" xfId="369"/>
    <cellStyle name="xl82" xfId="163"/>
    <cellStyle name="xl82 2" xfId="236"/>
    <cellStyle name="xl83" xfId="164"/>
    <cellStyle name="xl83 2" xfId="370"/>
    <cellStyle name="xl84" xfId="165"/>
    <cellStyle name="xl84 2" xfId="239"/>
    <cellStyle name="xl85" xfId="166"/>
    <cellStyle name="xl85 2" xfId="189"/>
    <cellStyle name="xl86" xfId="167"/>
    <cellStyle name="xl86 2" xfId="199"/>
    <cellStyle name="xl87" xfId="168"/>
    <cellStyle name="xl87 2" xfId="206"/>
    <cellStyle name="xl88" xfId="169"/>
    <cellStyle name="xl88 2" xfId="200"/>
    <cellStyle name="xl89" xfId="170"/>
    <cellStyle name="xl89 2" xfId="241"/>
    <cellStyle name="xl90" xfId="171"/>
    <cellStyle name="xl90 2" xfId="245"/>
    <cellStyle name="xl91" xfId="172"/>
    <cellStyle name="xl91 2" xfId="249"/>
    <cellStyle name="xl92" xfId="173"/>
    <cellStyle name="xl92 2" xfId="260"/>
    <cellStyle name="xl93" xfId="174"/>
    <cellStyle name="xl93 2" xfId="262"/>
    <cellStyle name="xl94" xfId="175"/>
    <cellStyle name="xl94 2" xfId="256"/>
    <cellStyle name="xl95" xfId="176"/>
    <cellStyle name="xl95 2" xfId="242"/>
    <cellStyle name="xl96" xfId="177"/>
    <cellStyle name="xl96 2" xfId="254"/>
    <cellStyle name="xl97" xfId="178"/>
    <cellStyle name="xl97 2" xfId="261"/>
    <cellStyle name="xl98" xfId="179"/>
    <cellStyle name="xl98 2" xfId="263"/>
    <cellStyle name="xl99" xfId="180"/>
    <cellStyle name="xl99 2" xfId="371"/>
    <cellStyle name="Обычный" xfId="0" builtinId="0"/>
    <cellStyle name="Процентный" xfId="182" builtinId="5"/>
    <cellStyle name="Финансовый" xfId="181" builtinId="3"/>
  </cellStyles>
  <dxfs count="0"/>
  <tableStyles count="0"/>
  <colors>
    <mruColors>
      <color rgb="FF99FFCC"/>
      <color rgb="FF99FF99"/>
      <color rgb="FFFFFF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tabSelected="1" workbookViewId="0">
      <selection sqref="A1:XFD1048576"/>
    </sheetView>
  </sheetViews>
  <sheetFormatPr defaultColWidth="10.7109375" defaultRowHeight="15" x14ac:dyDescent="0.25"/>
  <cols>
    <col min="1" max="1" width="32.28515625" style="210" customWidth="1"/>
    <col min="2" max="2" width="6.42578125" style="179" customWidth="1"/>
    <col min="3" max="3" width="21.140625" style="179" customWidth="1"/>
    <col min="4" max="12" width="16" style="179" customWidth="1"/>
    <col min="13" max="18" width="16" style="179" hidden="1" customWidth="1"/>
    <col min="19" max="19" width="7.85546875" style="179" customWidth="1"/>
    <col min="20" max="16384" width="10.7109375" style="179"/>
  </cols>
  <sheetData>
    <row r="1" spans="1:19" x14ac:dyDescent="0.25">
      <c r="A1" s="178" t="s">
        <v>280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</row>
    <row r="3" spans="1:19" x14ac:dyDescent="0.25">
      <c r="A3" s="180" t="s">
        <v>281</v>
      </c>
      <c r="B3" s="181"/>
      <c r="C3" s="182"/>
      <c r="D3" s="183"/>
      <c r="E3" s="183"/>
      <c r="F3" s="183"/>
      <c r="G3" s="183"/>
      <c r="H3" s="184"/>
      <c r="I3" s="183"/>
      <c r="J3" s="183"/>
      <c r="K3" s="183"/>
      <c r="L3" s="183"/>
      <c r="M3" s="183"/>
      <c r="N3" s="184"/>
      <c r="O3" s="183"/>
      <c r="P3" s="183"/>
      <c r="Q3" s="183"/>
      <c r="R3" s="183"/>
      <c r="S3" s="185"/>
    </row>
    <row r="4" spans="1:19" x14ac:dyDescent="0.25">
      <c r="A4" s="186" t="s">
        <v>282</v>
      </c>
      <c r="B4" s="186" t="s">
        <v>283</v>
      </c>
      <c r="C4" s="186" t="s">
        <v>284</v>
      </c>
      <c r="D4" s="187" t="s">
        <v>285</v>
      </c>
      <c r="E4" s="187"/>
      <c r="F4" s="187"/>
      <c r="G4" s="187" t="s">
        <v>286</v>
      </c>
      <c r="H4" s="187"/>
      <c r="I4" s="187"/>
      <c r="J4" s="187" t="s">
        <v>287</v>
      </c>
      <c r="K4" s="187"/>
      <c r="L4" s="187"/>
      <c r="M4" s="187" t="s">
        <v>288</v>
      </c>
      <c r="N4" s="187"/>
      <c r="O4" s="187"/>
      <c r="P4" s="187" t="s">
        <v>289</v>
      </c>
      <c r="Q4" s="187"/>
      <c r="R4" s="187"/>
      <c r="S4" s="185"/>
    </row>
    <row r="5" spans="1:19" ht="56.25" x14ac:dyDescent="0.25">
      <c r="A5" s="187"/>
      <c r="B5" s="187"/>
      <c r="C5" s="187"/>
      <c r="D5" s="188" t="s">
        <v>290</v>
      </c>
      <c r="E5" s="188" t="s">
        <v>291</v>
      </c>
      <c r="F5" s="188" t="s">
        <v>292</v>
      </c>
      <c r="G5" s="188" t="s">
        <v>293</v>
      </c>
      <c r="H5" s="188" t="s">
        <v>294</v>
      </c>
      <c r="I5" s="188" t="s">
        <v>292</v>
      </c>
      <c r="J5" s="188" t="s">
        <v>295</v>
      </c>
      <c r="K5" s="188" t="s">
        <v>296</v>
      </c>
      <c r="L5" s="188" t="s">
        <v>292</v>
      </c>
      <c r="M5" s="188" t="s">
        <v>297</v>
      </c>
      <c r="N5" s="188" t="s">
        <v>298</v>
      </c>
      <c r="O5" s="188" t="s">
        <v>292</v>
      </c>
      <c r="P5" s="188" t="s">
        <v>299</v>
      </c>
      <c r="Q5" s="188" t="s">
        <v>300</v>
      </c>
      <c r="R5" s="188" t="s">
        <v>292</v>
      </c>
      <c r="S5" s="185"/>
    </row>
    <row r="6" spans="1:19" x14ac:dyDescent="0.25">
      <c r="A6" s="189" t="s">
        <v>57</v>
      </c>
      <c r="B6" s="189" t="s">
        <v>69</v>
      </c>
      <c r="C6" s="189" t="s">
        <v>78</v>
      </c>
      <c r="D6" s="190" t="s">
        <v>86</v>
      </c>
      <c r="E6" s="190" t="s">
        <v>301</v>
      </c>
      <c r="F6" s="190"/>
      <c r="G6" s="190" t="s">
        <v>302</v>
      </c>
      <c r="H6" s="190" t="s">
        <v>303</v>
      </c>
      <c r="I6" s="190"/>
      <c r="J6" s="190"/>
      <c r="K6" s="190"/>
      <c r="L6" s="190"/>
      <c r="M6" s="190" t="s">
        <v>304</v>
      </c>
      <c r="N6" s="190" t="s">
        <v>305</v>
      </c>
      <c r="O6" s="190"/>
      <c r="P6" s="190" t="s">
        <v>306</v>
      </c>
      <c r="Q6" s="190" t="s">
        <v>307</v>
      </c>
      <c r="R6" s="190"/>
      <c r="S6" s="185"/>
    </row>
    <row r="7" spans="1:19" x14ac:dyDescent="0.25">
      <c r="A7" s="191" t="s">
        <v>308</v>
      </c>
      <c r="B7" s="192" t="s">
        <v>309</v>
      </c>
      <c r="C7" s="193" t="s">
        <v>103</v>
      </c>
      <c r="D7" s="194">
        <v>4605413659.1800003</v>
      </c>
      <c r="E7" s="194">
        <v>4597441069.4899998</v>
      </c>
      <c r="F7" s="195">
        <f>E7/D7</f>
        <v>0.99826886566983863</v>
      </c>
      <c r="G7" s="194">
        <v>4081036325.0500002</v>
      </c>
      <c r="H7" s="194">
        <v>4085979252.7800002</v>
      </c>
      <c r="I7" s="195">
        <f>H7/G7</f>
        <v>1.0012111942497692</v>
      </c>
      <c r="J7" s="194">
        <f>M7+P7</f>
        <v>920853315.60000002</v>
      </c>
      <c r="K7" s="194">
        <f>N7+Q7</f>
        <v>907937798.18000007</v>
      </c>
      <c r="L7" s="195">
        <f>K7/J7</f>
        <v>0.98597440308765727</v>
      </c>
      <c r="M7" s="194">
        <v>657011086.62</v>
      </c>
      <c r="N7" s="196">
        <v>644093507.10000002</v>
      </c>
      <c r="O7" s="195">
        <f>N7/M7</f>
        <v>0.98033887131729447</v>
      </c>
      <c r="P7" s="194">
        <v>263842228.97999999</v>
      </c>
      <c r="Q7" s="194">
        <v>263844291.08000001</v>
      </c>
      <c r="R7" s="195">
        <f>Q7/P7</f>
        <v>1.0000078156556211</v>
      </c>
      <c r="S7" s="185"/>
    </row>
    <row r="8" spans="1:19" ht="15.75" x14ac:dyDescent="0.25">
      <c r="A8" s="197" t="s">
        <v>92</v>
      </c>
      <c r="B8" s="198"/>
      <c r="C8" s="199"/>
      <c r="D8" s="199"/>
      <c r="E8" s="199"/>
      <c r="F8" s="195"/>
      <c r="G8" s="199"/>
      <c r="H8" s="199"/>
      <c r="I8" s="195"/>
      <c r="J8" s="194"/>
      <c r="K8" s="194"/>
      <c r="L8" s="195"/>
      <c r="M8" s="199"/>
      <c r="N8" s="200"/>
      <c r="O8" s="195"/>
      <c r="P8" s="199"/>
      <c r="Q8" s="201"/>
      <c r="R8" s="195"/>
      <c r="S8" s="185"/>
    </row>
    <row r="9" spans="1:19" ht="26.25" x14ac:dyDescent="0.25">
      <c r="A9" s="202" t="s">
        <v>310</v>
      </c>
      <c r="B9" s="203" t="s">
        <v>309</v>
      </c>
      <c r="C9" s="204" t="s">
        <v>311</v>
      </c>
      <c r="D9" s="194">
        <v>1632252333.05</v>
      </c>
      <c r="E9" s="194">
        <v>1655404474.05</v>
      </c>
      <c r="F9" s="195">
        <f t="shared" ref="F9:F39" si="0">E9/D9</f>
        <v>1.0141841678098498</v>
      </c>
      <c r="G9" s="194">
        <v>1303017718.25</v>
      </c>
      <c r="H9" s="194">
        <v>1317530994.3199999</v>
      </c>
      <c r="I9" s="195">
        <f t="shared" ref="I9:I39" si="1">H9/G9</f>
        <v>1.0111382031623422</v>
      </c>
      <c r="J9" s="194">
        <f t="shared" ref="J9:K24" si="2">M9+P9</f>
        <v>329234614.79999995</v>
      </c>
      <c r="K9" s="194">
        <f t="shared" si="2"/>
        <v>337873479.73000002</v>
      </c>
      <c r="L9" s="195">
        <f t="shared" ref="L9:L38" si="3">K9/J9</f>
        <v>1.0262392365251385</v>
      </c>
      <c r="M9" s="194">
        <v>294717190.01999998</v>
      </c>
      <c r="N9" s="196">
        <v>303010938.18000001</v>
      </c>
      <c r="O9" s="195">
        <f t="shared" ref="O9:O39" si="4">N9/M9</f>
        <v>1.0281413790605061</v>
      </c>
      <c r="P9" s="194">
        <v>34517424.780000001</v>
      </c>
      <c r="Q9" s="194">
        <v>34862541.549999997</v>
      </c>
      <c r="R9" s="195">
        <f t="shared" ref="R9:R39" si="5">Q9/P9</f>
        <v>1.0099983348178385</v>
      </c>
      <c r="S9" s="185"/>
    </row>
    <row r="10" spans="1:19" x14ac:dyDescent="0.25">
      <c r="A10" s="202" t="s">
        <v>312</v>
      </c>
      <c r="B10" s="203" t="s">
        <v>309</v>
      </c>
      <c r="C10" s="204" t="s">
        <v>313</v>
      </c>
      <c r="D10" s="194">
        <v>1184092300</v>
      </c>
      <c r="E10" s="194">
        <v>1199114194.1800001</v>
      </c>
      <c r="F10" s="195">
        <f t="shared" si="0"/>
        <v>1.0126864216412859</v>
      </c>
      <c r="G10" s="194">
        <v>1012529300</v>
      </c>
      <c r="H10" s="194">
        <v>1017257675.85</v>
      </c>
      <c r="I10" s="195">
        <f t="shared" si="1"/>
        <v>1.0046698657016642</v>
      </c>
      <c r="J10" s="194">
        <f t="shared" si="2"/>
        <v>171563000</v>
      </c>
      <c r="K10" s="194">
        <f t="shared" si="2"/>
        <v>181856518.33000001</v>
      </c>
      <c r="L10" s="195">
        <f t="shared" si="3"/>
        <v>1.0599984747876874</v>
      </c>
      <c r="M10" s="194">
        <v>148502700</v>
      </c>
      <c r="N10" s="196">
        <v>154602048.52000001</v>
      </c>
      <c r="O10" s="195">
        <f t="shared" si="4"/>
        <v>1.0410723072375117</v>
      </c>
      <c r="P10" s="194">
        <v>23060300</v>
      </c>
      <c r="Q10" s="194">
        <v>27254469.809999999</v>
      </c>
      <c r="R10" s="195">
        <f t="shared" si="5"/>
        <v>1.1818783714869276</v>
      </c>
      <c r="S10" s="185"/>
    </row>
    <row r="11" spans="1:19" x14ac:dyDescent="0.25">
      <c r="A11" s="202" t="s">
        <v>314</v>
      </c>
      <c r="B11" s="203" t="s">
        <v>309</v>
      </c>
      <c r="C11" s="204" t="s">
        <v>315</v>
      </c>
      <c r="D11" s="194">
        <v>1184092300</v>
      </c>
      <c r="E11" s="194">
        <v>1199114194.1800001</v>
      </c>
      <c r="F11" s="195">
        <f t="shared" si="0"/>
        <v>1.0126864216412859</v>
      </c>
      <c r="G11" s="194">
        <v>1012529300</v>
      </c>
      <c r="H11" s="194">
        <v>1017257675.85</v>
      </c>
      <c r="I11" s="195">
        <f t="shared" si="1"/>
        <v>1.0046698657016642</v>
      </c>
      <c r="J11" s="194">
        <f t="shared" si="2"/>
        <v>171563000</v>
      </c>
      <c r="K11" s="194">
        <f t="shared" si="2"/>
        <v>181856518.33000001</v>
      </c>
      <c r="L11" s="195">
        <f t="shared" si="3"/>
        <v>1.0599984747876874</v>
      </c>
      <c r="M11" s="194">
        <v>148502700</v>
      </c>
      <c r="N11" s="196">
        <v>154602048.52000001</v>
      </c>
      <c r="O11" s="195">
        <f t="shared" si="4"/>
        <v>1.0410723072375117</v>
      </c>
      <c r="P11" s="194">
        <v>23060300</v>
      </c>
      <c r="Q11" s="194">
        <v>27254469.809999999</v>
      </c>
      <c r="R11" s="195">
        <f t="shared" si="5"/>
        <v>1.1818783714869276</v>
      </c>
      <c r="S11" s="185"/>
    </row>
    <row r="12" spans="1:19" ht="51.75" x14ac:dyDescent="0.25">
      <c r="A12" s="202" t="s">
        <v>316</v>
      </c>
      <c r="B12" s="203" t="s">
        <v>309</v>
      </c>
      <c r="C12" s="204" t="s">
        <v>317</v>
      </c>
      <c r="D12" s="194">
        <v>100573574</v>
      </c>
      <c r="E12" s="194">
        <v>100162537.44</v>
      </c>
      <c r="F12" s="195">
        <f t="shared" si="0"/>
        <v>0.99591307593384315</v>
      </c>
      <c r="G12" s="194">
        <v>57162300</v>
      </c>
      <c r="H12" s="194">
        <v>57234108.530000001</v>
      </c>
      <c r="I12" s="195">
        <f t="shared" si="1"/>
        <v>1.001256221845517</v>
      </c>
      <c r="J12" s="194">
        <f t="shared" si="2"/>
        <v>43411274</v>
      </c>
      <c r="K12" s="194">
        <f t="shared" si="2"/>
        <v>42928428.909999996</v>
      </c>
      <c r="L12" s="195">
        <f t="shared" si="3"/>
        <v>0.98887742640310428</v>
      </c>
      <c r="M12" s="194">
        <v>43411274</v>
      </c>
      <c r="N12" s="196">
        <v>42928428.909999996</v>
      </c>
      <c r="O12" s="195">
        <f t="shared" si="4"/>
        <v>0.98887742640310428</v>
      </c>
      <c r="P12" s="194">
        <v>0</v>
      </c>
      <c r="Q12" s="194">
        <v>0</v>
      </c>
      <c r="R12" s="195" t="e">
        <f t="shared" si="5"/>
        <v>#DIV/0!</v>
      </c>
      <c r="S12" s="185"/>
    </row>
    <row r="13" spans="1:19" ht="26.25" x14ac:dyDescent="0.25">
      <c r="A13" s="202" t="s">
        <v>318</v>
      </c>
      <c r="B13" s="203" t="s">
        <v>309</v>
      </c>
      <c r="C13" s="204" t="s">
        <v>319</v>
      </c>
      <c r="D13" s="194">
        <v>86779613.510000005</v>
      </c>
      <c r="E13" s="194">
        <v>96321819.680000007</v>
      </c>
      <c r="F13" s="195">
        <f t="shared" si="0"/>
        <v>1.1099590766084757</v>
      </c>
      <c r="G13" s="194">
        <v>85929900</v>
      </c>
      <c r="H13" s="194">
        <v>95476233.469999999</v>
      </c>
      <c r="I13" s="195">
        <f t="shared" si="1"/>
        <v>1.1110944324385341</v>
      </c>
      <c r="J13" s="194">
        <f t="shared" si="2"/>
        <v>849713.51</v>
      </c>
      <c r="K13" s="194">
        <f t="shared" si="2"/>
        <v>845586.21</v>
      </c>
      <c r="L13" s="195">
        <f t="shared" si="3"/>
        <v>0.99514271580782554</v>
      </c>
      <c r="M13" s="194">
        <v>57408</v>
      </c>
      <c r="N13" s="196">
        <v>57190</v>
      </c>
      <c r="O13" s="195">
        <f t="shared" si="4"/>
        <v>0.99620261984392422</v>
      </c>
      <c r="P13" s="194">
        <v>792305.51</v>
      </c>
      <c r="Q13" s="194">
        <v>788396.21</v>
      </c>
      <c r="R13" s="195">
        <f t="shared" si="5"/>
        <v>0.99506591844855397</v>
      </c>
      <c r="S13" s="185"/>
    </row>
    <row r="14" spans="1:19" ht="39" x14ac:dyDescent="0.25">
      <c r="A14" s="202" t="s">
        <v>320</v>
      </c>
      <c r="B14" s="203" t="s">
        <v>309</v>
      </c>
      <c r="C14" s="204" t="s">
        <v>321</v>
      </c>
      <c r="D14" s="194">
        <v>63100000</v>
      </c>
      <c r="E14" s="194">
        <v>61034321.189999998</v>
      </c>
      <c r="F14" s="195">
        <f t="shared" si="0"/>
        <v>0.96726341030110929</v>
      </c>
      <c r="G14" s="194">
        <v>63100000</v>
      </c>
      <c r="H14" s="194">
        <v>61034321.189999998</v>
      </c>
      <c r="I14" s="195">
        <f t="shared" si="1"/>
        <v>0.96726341030110929</v>
      </c>
      <c r="J14" s="194">
        <f t="shared" si="2"/>
        <v>0</v>
      </c>
      <c r="K14" s="194">
        <f t="shared" si="2"/>
        <v>0</v>
      </c>
      <c r="L14" s="195" t="s">
        <v>279</v>
      </c>
      <c r="M14" s="194">
        <v>0</v>
      </c>
      <c r="N14" s="196">
        <v>0</v>
      </c>
      <c r="O14" s="195" t="e">
        <f t="shared" si="4"/>
        <v>#DIV/0!</v>
      </c>
      <c r="P14" s="194">
        <v>0</v>
      </c>
      <c r="Q14" s="194">
        <v>0</v>
      </c>
      <c r="R14" s="195" t="e">
        <f t="shared" si="5"/>
        <v>#DIV/0!</v>
      </c>
      <c r="S14" s="185"/>
    </row>
    <row r="15" spans="1:19" ht="39" x14ac:dyDescent="0.25">
      <c r="A15" s="202" t="s">
        <v>322</v>
      </c>
      <c r="B15" s="203" t="s">
        <v>309</v>
      </c>
      <c r="C15" s="204" t="s">
        <v>323</v>
      </c>
      <c r="D15" s="194">
        <v>34000</v>
      </c>
      <c r="E15" s="194">
        <v>34175.019999999997</v>
      </c>
      <c r="F15" s="195">
        <f t="shared" si="0"/>
        <v>1.0051476470588234</v>
      </c>
      <c r="G15" s="194">
        <v>34000</v>
      </c>
      <c r="H15" s="194">
        <v>34175.019999999997</v>
      </c>
      <c r="I15" s="195">
        <f t="shared" si="1"/>
        <v>1.0051476470588234</v>
      </c>
      <c r="J15" s="194">
        <f t="shared" si="2"/>
        <v>0</v>
      </c>
      <c r="K15" s="194">
        <f t="shared" si="2"/>
        <v>0</v>
      </c>
      <c r="L15" s="195" t="s">
        <v>279</v>
      </c>
      <c r="M15" s="194">
        <v>0</v>
      </c>
      <c r="N15" s="196">
        <v>0</v>
      </c>
      <c r="O15" s="195" t="e">
        <f t="shared" si="4"/>
        <v>#DIV/0!</v>
      </c>
      <c r="P15" s="194">
        <v>0</v>
      </c>
      <c r="Q15" s="194">
        <v>0</v>
      </c>
      <c r="R15" s="195" t="e">
        <f t="shared" si="5"/>
        <v>#DIV/0!</v>
      </c>
      <c r="S15" s="185"/>
    </row>
    <row r="16" spans="1:19" ht="26.25" x14ac:dyDescent="0.25">
      <c r="A16" s="202" t="s">
        <v>324</v>
      </c>
      <c r="B16" s="203" t="s">
        <v>309</v>
      </c>
      <c r="C16" s="204" t="s">
        <v>325</v>
      </c>
      <c r="D16" s="194">
        <v>2745613.51</v>
      </c>
      <c r="E16" s="194">
        <v>2742367.37</v>
      </c>
      <c r="F16" s="195">
        <f t="shared" si="0"/>
        <v>0.99881769958219657</v>
      </c>
      <c r="G16" s="194">
        <v>1895900</v>
      </c>
      <c r="H16" s="194">
        <v>1896781.16</v>
      </c>
      <c r="I16" s="195">
        <f t="shared" si="1"/>
        <v>1.0004647713486998</v>
      </c>
      <c r="J16" s="194">
        <f t="shared" si="2"/>
        <v>849713.51</v>
      </c>
      <c r="K16" s="194">
        <f t="shared" si="2"/>
        <v>845586.21</v>
      </c>
      <c r="L16" s="195">
        <f t="shared" si="3"/>
        <v>0.99514271580782554</v>
      </c>
      <c r="M16" s="194">
        <v>57408</v>
      </c>
      <c r="N16" s="196">
        <v>57190</v>
      </c>
      <c r="O16" s="195">
        <f t="shared" si="4"/>
        <v>0.99620261984392422</v>
      </c>
      <c r="P16" s="194">
        <v>792305.51</v>
      </c>
      <c r="Q16" s="194">
        <v>788396.21</v>
      </c>
      <c r="R16" s="195">
        <f t="shared" si="5"/>
        <v>0.99506591844855397</v>
      </c>
      <c r="S16" s="185"/>
    </row>
    <row r="17" spans="1:19" ht="39" x14ac:dyDescent="0.25">
      <c r="A17" s="202" t="s">
        <v>326</v>
      </c>
      <c r="B17" s="203" t="s">
        <v>309</v>
      </c>
      <c r="C17" s="204" t="s">
        <v>327</v>
      </c>
      <c r="D17" s="194">
        <v>20900000</v>
      </c>
      <c r="E17" s="194">
        <v>32510956.100000001</v>
      </c>
      <c r="F17" s="195">
        <f t="shared" si="0"/>
        <v>1.5555481387559809</v>
      </c>
      <c r="G17" s="194">
        <v>20900000</v>
      </c>
      <c r="H17" s="194">
        <v>32510956.100000001</v>
      </c>
      <c r="I17" s="195">
        <f t="shared" si="1"/>
        <v>1.5555481387559809</v>
      </c>
      <c r="J17" s="194">
        <f t="shared" si="2"/>
        <v>0</v>
      </c>
      <c r="K17" s="194">
        <f t="shared" si="2"/>
        <v>0</v>
      </c>
      <c r="L17" s="195" t="s">
        <v>279</v>
      </c>
      <c r="M17" s="194">
        <v>0</v>
      </c>
      <c r="N17" s="196">
        <v>0</v>
      </c>
      <c r="O17" s="195" t="e">
        <f t="shared" si="4"/>
        <v>#DIV/0!</v>
      </c>
      <c r="P17" s="194">
        <v>0</v>
      </c>
      <c r="Q17" s="194">
        <v>0</v>
      </c>
      <c r="R17" s="195" t="e">
        <f t="shared" si="5"/>
        <v>#DIV/0!</v>
      </c>
      <c r="S17" s="185"/>
    </row>
    <row r="18" spans="1:19" x14ac:dyDescent="0.25">
      <c r="A18" s="202" t="s">
        <v>328</v>
      </c>
      <c r="B18" s="203" t="s">
        <v>309</v>
      </c>
      <c r="C18" s="204" t="s">
        <v>329</v>
      </c>
      <c r="D18" s="194">
        <v>72267054.650000006</v>
      </c>
      <c r="E18" s="194">
        <v>70144515.060000002</v>
      </c>
      <c r="F18" s="195">
        <f t="shared" si="0"/>
        <v>0.97062922239906169</v>
      </c>
      <c r="G18" s="194">
        <v>0</v>
      </c>
      <c r="H18" s="194">
        <v>0</v>
      </c>
      <c r="I18" s="195" t="s">
        <v>279</v>
      </c>
      <c r="J18" s="194">
        <f t="shared" si="2"/>
        <v>72267054.650000006</v>
      </c>
      <c r="K18" s="194">
        <f t="shared" si="2"/>
        <v>70144515.060000002</v>
      </c>
      <c r="L18" s="195">
        <f t="shared" si="3"/>
        <v>0.97062922239906169</v>
      </c>
      <c r="M18" s="194">
        <v>62955000</v>
      </c>
      <c r="N18" s="196">
        <v>65109607.030000001</v>
      </c>
      <c r="O18" s="195">
        <f t="shared" si="4"/>
        <v>1.0342245576999445</v>
      </c>
      <c r="P18" s="194">
        <v>9312054.6500000004</v>
      </c>
      <c r="Q18" s="194">
        <v>5034908.03</v>
      </c>
      <c r="R18" s="195">
        <f t="shared" si="5"/>
        <v>0.54068712214870862</v>
      </c>
      <c r="S18" s="185"/>
    </row>
    <row r="19" spans="1:19" ht="26.25" x14ac:dyDescent="0.25">
      <c r="A19" s="202" t="s">
        <v>276</v>
      </c>
      <c r="B19" s="203" t="s">
        <v>309</v>
      </c>
      <c r="C19" s="204" t="s">
        <v>330</v>
      </c>
      <c r="D19" s="194">
        <v>32018500</v>
      </c>
      <c r="E19" s="194">
        <v>36361495.840000004</v>
      </c>
      <c r="F19" s="195">
        <f t="shared" si="0"/>
        <v>1.1356402030076362</v>
      </c>
      <c r="G19" s="194">
        <v>0</v>
      </c>
      <c r="H19" s="194">
        <v>0</v>
      </c>
      <c r="I19" s="195" t="s">
        <v>279</v>
      </c>
      <c r="J19" s="194">
        <f t="shared" si="2"/>
        <v>32018500</v>
      </c>
      <c r="K19" s="194">
        <f t="shared" si="2"/>
        <v>36361495.839999996</v>
      </c>
      <c r="L19" s="195">
        <f t="shared" si="3"/>
        <v>1.135640203007636</v>
      </c>
      <c r="M19" s="194">
        <v>30160000</v>
      </c>
      <c r="N19" s="196">
        <v>34798438.229999997</v>
      </c>
      <c r="O19" s="195">
        <f t="shared" si="4"/>
        <v>1.15379437102122</v>
      </c>
      <c r="P19" s="194">
        <v>1858500</v>
      </c>
      <c r="Q19" s="194">
        <v>1563057.61</v>
      </c>
      <c r="R19" s="195">
        <f t="shared" si="5"/>
        <v>0.84103180521926291</v>
      </c>
      <c r="S19" s="185"/>
    </row>
    <row r="20" spans="1:19" x14ac:dyDescent="0.25">
      <c r="A20" s="202" t="s">
        <v>277</v>
      </c>
      <c r="B20" s="203" t="s">
        <v>309</v>
      </c>
      <c r="C20" s="204" t="s">
        <v>331</v>
      </c>
      <c r="D20" s="194">
        <v>40248554.649999999</v>
      </c>
      <c r="E20" s="194">
        <v>33783019.219999999</v>
      </c>
      <c r="F20" s="195">
        <f t="shared" si="0"/>
        <v>0.83935981089944556</v>
      </c>
      <c r="G20" s="194">
        <v>0</v>
      </c>
      <c r="H20" s="194">
        <v>0</v>
      </c>
      <c r="I20" s="195" t="s">
        <v>279</v>
      </c>
      <c r="J20" s="194">
        <f t="shared" si="2"/>
        <v>40248554.649999999</v>
      </c>
      <c r="K20" s="194">
        <f t="shared" si="2"/>
        <v>33783019.219999999</v>
      </c>
      <c r="L20" s="195">
        <f t="shared" si="3"/>
        <v>0.83935981089944556</v>
      </c>
      <c r="M20" s="194">
        <v>32795000</v>
      </c>
      <c r="N20" s="196">
        <v>30311168.800000001</v>
      </c>
      <c r="O20" s="195">
        <f t="shared" si="4"/>
        <v>0.92426189358133859</v>
      </c>
      <c r="P20" s="194">
        <v>7453554.6500000004</v>
      </c>
      <c r="Q20" s="194">
        <v>3471850.42</v>
      </c>
      <c r="R20" s="195">
        <f t="shared" si="5"/>
        <v>0.46579794246225859</v>
      </c>
      <c r="S20" s="185"/>
    </row>
    <row r="21" spans="1:19" x14ac:dyDescent="0.25">
      <c r="A21" s="202" t="s">
        <v>332</v>
      </c>
      <c r="B21" s="203" t="s">
        <v>309</v>
      </c>
      <c r="C21" s="204" t="s">
        <v>333</v>
      </c>
      <c r="D21" s="194">
        <v>23670554.649999999</v>
      </c>
      <c r="E21" s="194">
        <v>17564616.640000001</v>
      </c>
      <c r="F21" s="195">
        <f t="shared" si="0"/>
        <v>0.7420449963980883</v>
      </c>
      <c r="G21" s="194">
        <v>0</v>
      </c>
      <c r="H21" s="194">
        <v>0</v>
      </c>
      <c r="I21" s="195" t="s">
        <v>279</v>
      </c>
      <c r="J21" s="194">
        <f t="shared" si="2"/>
        <v>23670554.649999999</v>
      </c>
      <c r="K21" s="194">
        <f t="shared" si="2"/>
        <v>17564616.640000001</v>
      </c>
      <c r="L21" s="195">
        <f t="shared" si="3"/>
        <v>0.7420449963980883</v>
      </c>
      <c r="M21" s="194">
        <v>18965000</v>
      </c>
      <c r="N21" s="196">
        <v>17053583.140000001</v>
      </c>
      <c r="O21" s="195">
        <f t="shared" si="4"/>
        <v>0.89921345320326918</v>
      </c>
      <c r="P21" s="194">
        <v>4705554.6500000004</v>
      </c>
      <c r="Q21" s="194">
        <v>511033.5</v>
      </c>
      <c r="R21" s="195">
        <f t="shared" si="5"/>
        <v>0.10860218146653551</v>
      </c>
      <c r="S21" s="185"/>
    </row>
    <row r="22" spans="1:19" ht="26.25" x14ac:dyDescent="0.25">
      <c r="A22" s="202" t="s">
        <v>334</v>
      </c>
      <c r="B22" s="203" t="s">
        <v>309</v>
      </c>
      <c r="C22" s="205" t="s">
        <v>335</v>
      </c>
      <c r="D22" s="194">
        <v>16578000</v>
      </c>
      <c r="E22" s="194">
        <v>16218402.58</v>
      </c>
      <c r="F22" s="195">
        <f t="shared" si="0"/>
        <v>0.97830875738931111</v>
      </c>
      <c r="G22" s="194">
        <v>0</v>
      </c>
      <c r="H22" s="194">
        <v>0</v>
      </c>
      <c r="I22" s="195" t="s">
        <v>279</v>
      </c>
      <c r="J22" s="194">
        <f t="shared" si="2"/>
        <v>16578000</v>
      </c>
      <c r="K22" s="194">
        <f t="shared" si="2"/>
        <v>16218402.58</v>
      </c>
      <c r="L22" s="195">
        <f t="shared" si="3"/>
        <v>0.97830875738931111</v>
      </c>
      <c r="M22" s="194">
        <v>13830000</v>
      </c>
      <c r="N22" s="194">
        <v>13257585.66</v>
      </c>
      <c r="O22" s="195">
        <f t="shared" si="4"/>
        <v>0.95861067678958789</v>
      </c>
      <c r="P22" s="194">
        <v>2748000</v>
      </c>
      <c r="Q22" s="194">
        <v>2960816.92</v>
      </c>
      <c r="R22" s="195">
        <f t="shared" si="5"/>
        <v>1.0774442940320232</v>
      </c>
      <c r="S22" s="185"/>
    </row>
    <row r="23" spans="1:19" x14ac:dyDescent="0.25">
      <c r="A23" s="202" t="s">
        <v>336</v>
      </c>
      <c r="B23" s="203" t="s">
        <v>309</v>
      </c>
      <c r="C23" s="204" t="s">
        <v>337</v>
      </c>
      <c r="D23" s="194">
        <v>34915170</v>
      </c>
      <c r="E23" s="194">
        <v>35791168.799999997</v>
      </c>
      <c r="F23" s="195">
        <f t="shared" si="0"/>
        <v>1.0250893465505109</v>
      </c>
      <c r="G23" s="194">
        <v>34710000</v>
      </c>
      <c r="H23" s="194">
        <v>35585528.799999997</v>
      </c>
      <c r="I23" s="195">
        <f t="shared" si="1"/>
        <v>1.0252241083261306</v>
      </c>
      <c r="J23" s="194">
        <f t="shared" si="2"/>
        <v>205170</v>
      </c>
      <c r="K23" s="194">
        <f t="shared" si="2"/>
        <v>205640</v>
      </c>
      <c r="L23" s="195">
        <f t="shared" si="3"/>
        <v>1.0022907832529122</v>
      </c>
      <c r="M23" s="194">
        <v>75000</v>
      </c>
      <c r="N23" s="196">
        <v>59260</v>
      </c>
      <c r="O23" s="195">
        <f t="shared" si="4"/>
        <v>0.79013333333333335</v>
      </c>
      <c r="P23" s="194">
        <v>130170</v>
      </c>
      <c r="Q23" s="194">
        <v>146380</v>
      </c>
      <c r="R23" s="195">
        <f t="shared" si="5"/>
        <v>1.1245294614734578</v>
      </c>
      <c r="S23" s="185"/>
    </row>
    <row r="24" spans="1:19" ht="64.5" x14ac:dyDescent="0.25">
      <c r="A24" s="202" t="s">
        <v>338</v>
      </c>
      <c r="B24" s="203" t="s">
        <v>309</v>
      </c>
      <c r="C24" s="204" t="s">
        <v>339</v>
      </c>
      <c r="D24" s="194">
        <v>27701579.82</v>
      </c>
      <c r="E24" s="194">
        <v>27604874.640000001</v>
      </c>
      <c r="F24" s="195">
        <f t="shared" si="0"/>
        <v>0.99650903736796337</v>
      </c>
      <c r="G24" s="194">
        <v>13569800</v>
      </c>
      <c r="H24" s="194">
        <v>13453459.98</v>
      </c>
      <c r="I24" s="195">
        <f t="shared" si="1"/>
        <v>0.9914265486595234</v>
      </c>
      <c r="J24" s="194">
        <f t="shared" si="2"/>
        <v>14131779.82</v>
      </c>
      <c r="K24" s="194">
        <f t="shared" si="2"/>
        <v>14151414.66</v>
      </c>
      <c r="L24" s="195">
        <f t="shared" si="3"/>
        <v>1.0013894102689183</v>
      </c>
      <c r="M24" s="194">
        <v>13544803.91</v>
      </c>
      <c r="N24" s="196">
        <v>13815268.310000001</v>
      </c>
      <c r="O24" s="195">
        <f t="shared" si="4"/>
        <v>1.0199681296087513</v>
      </c>
      <c r="P24" s="194">
        <v>586975.91</v>
      </c>
      <c r="Q24" s="194">
        <v>336146.35</v>
      </c>
      <c r="R24" s="195">
        <f t="shared" si="5"/>
        <v>0.57267486497018238</v>
      </c>
      <c r="S24" s="185"/>
    </row>
    <row r="25" spans="1:19" ht="26.25" x14ac:dyDescent="0.25">
      <c r="A25" s="202" t="s">
        <v>340</v>
      </c>
      <c r="B25" s="203" t="s">
        <v>309</v>
      </c>
      <c r="C25" s="204" t="s">
        <v>341</v>
      </c>
      <c r="D25" s="194">
        <v>1425000</v>
      </c>
      <c r="E25" s="194">
        <v>1479285.03</v>
      </c>
      <c r="F25" s="195">
        <f t="shared" si="0"/>
        <v>1.0380947578947368</v>
      </c>
      <c r="G25" s="194">
        <v>1425000</v>
      </c>
      <c r="H25" s="194">
        <v>1479285.03</v>
      </c>
      <c r="I25" s="195">
        <f t="shared" si="1"/>
        <v>1.0380947578947368</v>
      </c>
      <c r="J25" s="194">
        <f t="shared" ref="J25:K39" si="6">M25+P25</f>
        <v>0</v>
      </c>
      <c r="K25" s="194">
        <f t="shared" si="6"/>
        <v>0</v>
      </c>
      <c r="L25" s="195" t="s">
        <v>279</v>
      </c>
      <c r="M25" s="194">
        <v>0</v>
      </c>
      <c r="N25" s="196">
        <v>0</v>
      </c>
      <c r="O25" s="195" t="e">
        <f t="shared" si="4"/>
        <v>#DIV/0!</v>
      </c>
      <c r="P25" s="194">
        <v>0</v>
      </c>
      <c r="Q25" s="194">
        <v>0</v>
      </c>
      <c r="R25" s="195" t="e">
        <f t="shared" si="5"/>
        <v>#DIV/0!</v>
      </c>
      <c r="S25" s="185"/>
    </row>
    <row r="26" spans="1:19" ht="51.75" x14ac:dyDescent="0.25">
      <c r="A26" s="202" t="s">
        <v>342</v>
      </c>
      <c r="B26" s="203" t="s">
        <v>309</v>
      </c>
      <c r="C26" s="204" t="s">
        <v>343</v>
      </c>
      <c r="D26" s="194">
        <v>86730112.489999995</v>
      </c>
      <c r="E26" s="194">
        <v>85488450.269999996</v>
      </c>
      <c r="F26" s="195">
        <f t="shared" si="0"/>
        <v>0.98568360879108552</v>
      </c>
      <c r="G26" s="194">
        <v>83314718.25</v>
      </c>
      <c r="H26" s="194">
        <v>82094633.879999995</v>
      </c>
      <c r="I26" s="195">
        <f t="shared" si="1"/>
        <v>0.98535571630526397</v>
      </c>
      <c r="J26" s="194">
        <f t="shared" si="6"/>
        <v>3415394.24</v>
      </c>
      <c r="K26" s="194">
        <f t="shared" si="6"/>
        <v>3393816.3899999997</v>
      </c>
      <c r="L26" s="195">
        <f t="shared" si="3"/>
        <v>0.99368217883976973</v>
      </c>
      <c r="M26" s="194">
        <v>3210750</v>
      </c>
      <c r="N26" s="196">
        <v>3230202.15</v>
      </c>
      <c r="O26" s="195">
        <f t="shared" si="4"/>
        <v>1.0060584442887175</v>
      </c>
      <c r="P26" s="194">
        <v>204644.24</v>
      </c>
      <c r="Q26" s="194">
        <v>163614.24</v>
      </c>
      <c r="R26" s="195">
        <f t="shared" si="5"/>
        <v>0.79950571782523661</v>
      </c>
      <c r="S26" s="185"/>
    </row>
    <row r="27" spans="1:19" ht="39" x14ac:dyDescent="0.25">
      <c r="A27" s="202" t="s">
        <v>344</v>
      </c>
      <c r="B27" s="203" t="s">
        <v>309</v>
      </c>
      <c r="C27" s="204" t="s">
        <v>345</v>
      </c>
      <c r="D27" s="194">
        <v>6282844.2000000002</v>
      </c>
      <c r="E27" s="194">
        <v>6365674.9900000002</v>
      </c>
      <c r="F27" s="195">
        <f t="shared" si="0"/>
        <v>1.0131836453942309</v>
      </c>
      <c r="G27" s="194">
        <v>2781800</v>
      </c>
      <c r="H27" s="194">
        <v>2803120.21</v>
      </c>
      <c r="I27" s="195">
        <f t="shared" si="1"/>
        <v>1.0076641778704436</v>
      </c>
      <c r="J27" s="194">
        <f t="shared" si="6"/>
        <v>3501044.2</v>
      </c>
      <c r="K27" s="194">
        <f t="shared" si="6"/>
        <v>3562554.78</v>
      </c>
      <c r="L27" s="195">
        <f t="shared" si="3"/>
        <v>1.0175692097803277</v>
      </c>
      <c r="M27" s="194">
        <v>3355216.2</v>
      </c>
      <c r="N27" s="196">
        <v>3416726.78</v>
      </c>
      <c r="O27" s="195">
        <f t="shared" si="4"/>
        <v>1.018332821592838</v>
      </c>
      <c r="P27" s="194">
        <v>145828</v>
      </c>
      <c r="Q27" s="194">
        <v>145828</v>
      </c>
      <c r="R27" s="195">
        <f t="shared" si="5"/>
        <v>1</v>
      </c>
      <c r="S27" s="185"/>
    </row>
    <row r="28" spans="1:19" ht="26.25" x14ac:dyDescent="0.25">
      <c r="A28" s="202" t="s">
        <v>346</v>
      </c>
      <c r="B28" s="203" t="s">
        <v>309</v>
      </c>
      <c r="C28" s="204" t="s">
        <v>347</v>
      </c>
      <c r="D28" s="194">
        <v>16375681.380000001</v>
      </c>
      <c r="E28" s="194">
        <v>17213405.43</v>
      </c>
      <c r="F28" s="195">
        <f t="shared" si="0"/>
        <v>1.0511565919341306</v>
      </c>
      <c r="G28" s="194">
        <v>11079000</v>
      </c>
      <c r="H28" s="194">
        <v>11640536.1</v>
      </c>
      <c r="I28" s="195">
        <f t="shared" si="1"/>
        <v>1.0506847278635256</v>
      </c>
      <c r="J28" s="194">
        <f t="shared" si="6"/>
        <v>5296681.38</v>
      </c>
      <c r="K28" s="194">
        <f t="shared" si="6"/>
        <v>5572869.3300000001</v>
      </c>
      <c r="L28" s="195">
        <f t="shared" si="3"/>
        <v>1.0521435839132918</v>
      </c>
      <c r="M28" s="194">
        <v>5011534.91</v>
      </c>
      <c r="N28" s="196">
        <v>5193747.1100000003</v>
      </c>
      <c r="O28" s="195">
        <f t="shared" si="4"/>
        <v>1.0363585614531816</v>
      </c>
      <c r="P28" s="194">
        <v>285146.46999999997</v>
      </c>
      <c r="Q28" s="194">
        <v>379122.22</v>
      </c>
      <c r="R28" s="195">
        <f t="shared" si="5"/>
        <v>1.3295700977816769</v>
      </c>
      <c r="S28" s="185"/>
    </row>
    <row r="29" spans="1:19" ht="26.25" x14ac:dyDescent="0.25">
      <c r="A29" s="202" t="s">
        <v>348</v>
      </c>
      <c r="B29" s="203" t="s">
        <v>309</v>
      </c>
      <c r="C29" s="204" t="s">
        <v>349</v>
      </c>
      <c r="D29" s="194">
        <v>15109403</v>
      </c>
      <c r="E29" s="194">
        <v>15718548.529999999</v>
      </c>
      <c r="F29" s="195">
        <f t="shared" si="0"/>
        <v>1.0403156584015927</v>
      </c>
      <c r="G29" s="194">
        <v>515900</v>
      </c>
      <c r="H29" s="194">
        <v>506412.47</v>
      </c>
      <c r="I29" s="195">
        <f t="shared" si="1"/>
        <v>0.98160974995154093</v>
      </c>
      <c r="J29" s="194">
        <f t="shared" si="6"/>
        <v>14593503</v>
      </c>
      <c r="K29" s="194">
        <f t="shared" si="6"/>
        <v>15212136.059999999</v>
      </c>
      <c r="L29" s="195">
        <f t="shared" si="3"/>
        <v>1.0423909913884279</v>
      </c>
      <c r="M29" s="194">
        <v>14593503</v>
      </c>
      <c r="N29" s="196">
        <v>14598459.369999999</v>
      </c>
      <c r="O29" s="195">
        <f t="shared" si="4"/>
        <v>1.000339628531957</v>
      </c>
      <c r="P29" s="194">
        <v>0</v>
      </c>
      <c r="Q29" s="194">
        <v>613676.68999999994</v>
      </c>
      <c r="R29" s="195" t="e">
        <f t="shared" si="5"/>
        <v>#DIV/0!</v>
      </c>
      <c r="S29" s="185"/>
    </row>
    <row r="30" spans="1:19" ht="26.25" x14ac:dyDescent="0.25">
      <c r="A30" s="202" t="s">
        <v>350</v>
      </c>
      <c r="B30" s="203" t="s">
        <v>309</v>
      </c>
      <c r="C30" s="204" t="s">
        <v>351</v>
      </c>
      <c r="D30" s="194">
        <v>2973161326.1300001</v>
      </c>
      <c r="E30" s="194">
        <v>2942036595.4400001</v>
      </c>
      <c r="F30" s="195">
        <f t="shared" si="0"/>
        <v>0.98953143564176738</v>
      </c>
      <c r="G30" s="194">
        <v>2778018606.8000002</v>
      </c>
      <c r="H30" s="194">
        <v>2768448258.46</v>
      </c>
      <c r="I30" s="195">
        <f t="shared" si="1"/>
        <v>0.99655497327607023</v>
      </c>
      <c r="J30" s="194">
        <f t="shared" si="6"/>
        <v>591618700.79999995</v>
      </c>
      <c r="K30" s="194">
        <f t="shared" si="6"/>
        <v>570064318.45000005</v>
      </c>
      <c r="L30" s="195">
        <f t="shared" si="3"/>
        <v>0.9635671044190226</v>
      </c>
      <c r="M30" s="194">
        <v>362293896.60000002</v>
      </c>
      <c r="N30" s="196">
        <v>341082568.92000002</v>
      </c>
      <c r="O30" s="195">
        <f t="shared" si="4"/>
        <v>0.94145270489218613</v>
      </c>
      <c r="P30" s="194">
        <v>229324804.19999999</v>
      </c>
      <c r="Q30" s="194">
        <v>228981749.53</v>
      </c>
      <c r="R30" s="195">
        <f t="shared" si="5"/>
        <v>0.99850406644324097</v>
      </c>
      <c r="S30" s="185"/>
    </row>
    <row r="31" spans="1:19" ht="64.5" x14ac:dyDescent="0.25">
      <c r="A31" s="202" t="s">
        <v>352</v>
      </c>
      <c r="B31" s="203" t="s">
        <v>309</v>
      </c>
      <c r="C31" s="204" t="s">
        <v>353</v>
      </c>
      <c r="D31" s="194">
        <v>2933221750.4200001</v>
      </c>
      <c r="E31" s="194">
        <v>2904200103.6900001</v>
      </c>
      <c r="F31" s="195">
        <f t="shared" si="0"/>
        <v>0.99010588042794767</v>
      </c>
      <c r="G31" s="194">
        <v>2777212407.0100002</v>
      </c>
      <c r="H31" s="194">
        <v>2767622058.6700001</v>
      </c>
      <c r="I31" s="195">
        <f t="shared" si="1"/>
        <v>0.99654677175004946</v>
      </c>
      <c r="J31" s="194">
        <f t="shared" si="6"/>
        <v>552485324.88</v>
      </c>
      <c r="K31" s="194">
        <f t="shared" si="6"/>
        <v>533054026.49000001</v>
      </c>
      <c r="L31" s="195">
        <f t="shared" si="3"/>
        <v>0.96482929497861236</v>
      </c>
      <c r="M31" s="194">
        <v>324021724.88</v>
      </c>
      <c r="N31" s="196">
        <v>304933481.16000003</v>
      </c>
      <c r="O31" s="195">
        <f t="shared" si="4"/>
        <v>0.94108961759564358</v>
      </c>
      <c r="P31" s="194">
        <v>228463600</v>
      </c>
      <c r="Q31" s="194">
        <v>228120545.33000001</v>
      </c>
      <c r="R31" s="195">
        <f t="shared" si="5"/>
        <v>0.99849842745190054</v>
      </c>
      <c r="S31" s="185"/>
    </row>
    <row r="32" spans="1:19" ht="26.25" x14ac:dyDescent="0.25">
      <c r="A32" s="202" t="s">
        <v>354</v>
      </c>
      <c r="B32" s="203" t="s">
        <v>309</v>
      </c>
      <c r="C32" s="204" t="s">
        <v>355</v>
      </c>
      <c r="D32" s="194">
        <v>205043200</v>
      </c>
      <c r="E32" s="194">
        <v>205043200</v>
      </c>
      <c r="F32" s="195">
        <f t="shared" si="0"/>
        <v>1</v>
      </c>
      <c r="G32" s="194">
        <v>205043200</v>
      </c>
      <c r="H32" s="194">
        <v>205043200</v>
      </c>
      <c r="I32" s="195">
        <f t="shared" si="1"/>
        <v>1</v>
      </c>
      <c r="J32" s="194">
        <f t="shared" si="6"/>
        <v>296978300</v>
      </c>
      <c r="K32" s="194">
        <f t="shared" si="6"/>
        <v>296978300</v>
      </c>
      <c r="L32" s="195">
        <f t="shared" si="3"/>
        <v>1</v>
      </c>
      <c r="M32" s="194">
        <v>115057600</v>
      </c>
      <c r="N32" s="196">
        <v>115057600</v>
      </c>
      <c r="O32" s="195">
        <f t="shared" si="4"/>
        <v>1</v>
      </c>
      <c r="P32" s="194">
        <v>181920700</v>
      </c>
      <c r="Q32" s="194">
        <v>181920700</v>
      </c>
      <c r="R32" s="195">
        <f t="shared" si="5"/>
        <v>1</v>
      </c>
      <c r="S32" s="185"/>
    </row>
    <row r="33" spans="1:19" ht="39" x14ac:dyDescent="0.25">
      <c r="A33" s="202" t="s">
        <v>356</v>
      </c>
      <c r="B33" s="203" t="s">
        <v>309</v>
      </c>
      <c r="C33" s="204" t="s">
        <v>357</v>
      </c>
      <c r="D33" s="194">
        <v>300260300.42000002</v>
      </c>
      <c r="E33" s="194">
        <v>272049953.61000001</v>
      </c>
      <c r="F33" s="195">
        <f t="shared" si="0"/>
        <v>0.90604703062462888</v>
      </c>
      <c r="G33" s="194">
        <v>104098875.54000001</v>
      </c>
      <c r="H33" s="194">
        <v>94802421.849999994</v>
      </c>
      <c r="I33" s="195">
        <f t="shared" si="1"/>
        <v>0.91069592594755888</v>
      </c>
      <c r="J33" s="194">
        <f t="shared" si="6"/>
        <v>196161424.88</v>
      </c>
      <c r="K33" s="194">
        <f t="shared" si="6"/>
        <v>177247531.75999999</v>
      </c>
      <c r="L33" s="195">
        <f t="shared" si="3"/>
        <v>0.9035799564997532</v>
      </c>
      <c r="M33" s="194">
        <v>186987024.88</v>
      </c>
      <c r="N33" s="196">
        <v>168073131.75999999</v>
      </c>
      <c r="O33" s="195">
        <f t="shared" si="4"/>
        <v>0.89884916810597904</v>
      </c>
      <c r="P33" s="194">
        <v>9174400</v>
      </c>
      <c r="Q33" s="194">
        <v>9174400</v>
      </c>
      <c r="R33" s="195">
        <f t="shared" si="5"/>
        <v>1</v>
      </c>
      <c r="S33" s="185"/>
    </row>
    <row r="34" spans="1:19" ht="26.25" x14ac:dyDescent="0.25">
      <c r="A34" s="202" t="s">
        <v>358</v>
      </c>
      <c r="B34" s="203" t="s">
        <v>309</v>
      </c>
      <c r="C34" s="204" t="s">
        <v>359</v>
      </c>
      <c r="D34" s="194">
        <v>2288460600</v>
      </c>
      <c r="E34" s="194">
        <v>2287779403.1300001</v>
      </c>
      <c r="F34" s="195">
        <f t="shared" si="0"/>
        <v>0.99970233401877229</v>
      </c>
      <c r="G34" s="194">
        <v>2280192200</v>
      </c>
      <c r="H34" s="194">
        <v>2280028408.4000001</v>
      </c>
      <c r="I34" s="195">
        <f t="shared" si="1"/>
        <v>0.99992816763428982</v>
      </c>
      <c r="J34" s="194">
        <f t="shared" si="6"/>
        <v>8268400</v>
      </c>
      <c r="K34" s="194">
        <f t="shared" si="6"/>
        <v>7750994.7300000004</v>
      </c>
      <c r="L34" s="195">
        <f t="shared" si="3"/>
        <v>0.9374237736442359</v>
      </c>
      <c r="M34" s="194">
        <v>2753000</v>
      </c>
      <c r="N34" s="196">
        <v>2578649.4</v>
      </c>
      <c r="O34" s="195">
        <f t="shared" si="4"/>
        <v>0.93666887032328361</v>
      </c>
      <c r="P34" s="194">
        <v>5515400</v>
      </c>
      <c r="Q34" s="194">
        <v>5172345.33</v>
      </c>
      <c r="R34" s="195">
        <f t="shared" si="5"/>
        <v>0.93780058200674477</v>
      </c>
      <c r="S34" s="185"/>
    </row>
    <row r="35" spans="1:19" x14ac:dyDescent="0.25">
      <c r="A35" s="202" t="s">
        <v>278</v>
      </c>
      <c r="B35" s="203" t="s">
        <v>309</v>
      </c>
      <c r="C35" s="204" t="s">
        <v>360</v>
      </c>
      <c r="D35" s="194">
        <v>139457650</v>
      </c>
      <c r="E35" s="194">
        <v>139327546.94999999</v>
      </c>
      <c r="F35" s="195">
        <f t="shared" si="0"/>
        <v>0.99906707842846909</v>
      </c>
      <c r="G35" s="194">
        <v>187878131.47</v>
      </c>
      <c r="H35" s="194">
        <v>187748028.41999999</v>
      </c>
      <c r="I35" s="195">
        <f t="shared" si="1"/>
        <v>0.99930751360479231</v>
      </c>
      <c r="J35" s="194">
        <f t="shared" si="6"/>
        <v>51077200</v>
      </c>
      <c r="K35" s="194">
        <f t="shared" si="6"/>
        <v>51077200</v>
      </c>
      <c r="L35" s="195">
        <f t="shared" si="3"/>
        <v>1</v>
      </c>
      <c r="M35" s="194">
        <v>19224100</v>
      </c>
      <c r="N35" s="196">
        <v>19224100</v>
      </c>
      <c r="O35" s="195">
        <f t="shared" si="4"/>
        <v>1</v>
      </c>
      <c r="P35" s="194">
        <v>31853100</v>
      </c>
      <c r="Q35" s="194">
        <v>31853100</v>
      </c>
      <c r="R35" s="195">
        <f t="shared" si="5"/>
        <v>1</v>
      </c>
      <c r="S35" s="185"/>
    </row>
    <row r="36" spans="1:19" ht="51.75" x14ac:dyDescent="0.25">
      <c r="A36" s="202" t="s">
        <v>361</v>
      </c>
      <c r="B36" s="203" t="s">
        <v>309</v>
      </c>
      <c r="C36" s="204" t="s">
        <v>362</v>
      </c>
      <c r="D36" s="194">
        <v>36866057.18</v>
      </c>
      <c r="E36" s="194">
        <v>35535338.659999996</v>
      </c>
      <c r="F36" s="195">
        <f t="shared" si="0"/>
        <v>0.96390396419387303</v>
      </c>
      <c r="G36" s="194">
        <v>0</v>
      </c>
      <c r="H36" s="194">
        <v>0</v>
      </c>
      <c r="I36" s="195" t="s">
        <v>279</v>
      </c>
      <c r="J36" s="194">
        <f t="shared" si="6"/>
        <v>36866057.18</v>
      </c>
      <c r="K36" s="194">
        <f t="shared" si="6"/>
        <v>35535338.659999996</v>
      </c>
      <c r="L36" s="195">
        <f t="shared" si="3"/>
        <v>0.96390396419387303</v>
      </c>
      <c r="M36" s="194">
        <v>36866057.18</v>
      </c>
      <c r="N36" s="196">
        <v>35535338.659999996</v>
      </c>
      <c r="O36" s="195">
        <f t="shared" si="4"/>
        <v>0.96390396419387303</v>
      </c>
      <c r="P36" s="194">
        <v>0</v>
      </c>
      <c r="Q36" s="194">
        <v>0</v>
      </c>
      <c r="R36" s="195" t="e">
        <f t="shared" si="5"/>
        <v>#DIV/0!</v>
      </c>
      <c r="S36" s="185"/>
    </row>
    <row r="37" spans="1:19" ht="26.25" x14ac:dyDescent="0.25">
      <c r="A37" s="202" t="s">
        <v>363</v>
      </c>
      <c r="B37" s="203" t="s">
        <v>309</v>
      </c>
      <c r="C37" s="204" t="s">
        <v>364</v>
      </c>
      <c r="D37" s="194">
        <v>5891863.6600000001</v>
      </c>
      <c r="E37" s="194">
        <v>5119498.22</v>
      </c>
      <c r="F37" s="195">
        <f t="shared" si="0"/>
        <v>0.86890982470561773</v>
      </c>
      <c r="G37" s="194">
        <v>4597401.66</v>
      </c>
      <c r="H37" s="194">
        <v>4617401.66</v>
      </c>
      <c r="I37" s="195">
        <f t="shared" si="1"/>
        <v>1.004350283372891</v>
      </c>
      <c r="J37" s="194">
        <f t="shared" si="6"/>
        <v>1294462</v>
      </c>
      <c r="K37" s="194">
        <f t="shared" si="6"/>
        <v>502096.56</v>
      </c>
      <c r="L37" s="195">
        <f t="shared" si="3"/>
        <v>0.38788049398128333</v>
      </c>
      <c r="M37" s="194">
        <v>1285542</v>
      </c>
      <c r="N37" s="196">
        <v>493176.56</v>
      </c>
      <c r="O37" s="195">
        <f t="shared" si="4"/>
        <v>0.38363317573443728</v>
      </c>
      <c r="P37" s="194">
        <v>8920</v>
      </c>
      <c r="Q37" s="194">
        <v>8920</v>
      </c>
      <c r="R37" s="195">
        <f t="shared" si="5"/>
        <v>1</v>
      </c>
      <c r="S37" s="185"/>
    </row>
    <row r="38" spans="1:19" ht="115.5" x14ac:dyDescent="0.25">
      <c r="A38" s="202" t="s">
        <v>365</v>
      </c>
      <c r="B38" s="203" t="s">
        <v>309</v>
      </c>
      <c r="C38" s="204" t="s">
        <v>366</v>
      </c>
      <c r="D38" s="194">
        <v>0</v>
      </c>
      <c r="E38" s="194">
        <v>0</v>
      </c>
      <c r="F38" s="195" t="s">
        <v>279</v>
      </c>
      <c r="G38" s="194">
        <v>0</v>
      </c>
      <c r="H38" s="194">
        <v>0</v>
      </c>
      <c r="I38" s="195" t="s">
        <v>279</v>
      </c>
      <c r="J38" s="194">
        <f t="shared" si="6"/>
        <v>972856.74</v>
      </c>
      <c r="K38" s="194">
        <f t="shared" si="6"/>
        <v>972856.74</v>
      </c>
      <c r="L38" s="195">
        <f t="shared" si="3"/>
        <v>1</v>
      </c>
      <c r="M38" s="194">
        <v>120572.54</v>
      </c>
      <c r="N38" s="196">
        <v>120572.54</v>
      </c>
      <c r="O38" s="195">
        <f t="shared" si="4"/>
        <v>1</v>
      </c>
      <c r="P38" s="194">
        <v>852284.2</v>
      </c>
      <c r="Q38" s="194">
        <v>852284.2</v>
      </c>
      <c r="R38" s="195">
        <f t="shared" si="5"/>
        <v>1</v>
      </c>
      <c r="S38" s="185"/>
    </row>
    <row r="39" spans="1:19" ht="77.25" x14ac:dyDescent="0.25">
      <c r="A39" s="202" t="s">
        <v>367</v>
      </c>
      <c r="B39" s="203" t="s">
        <v>309</v>
      </c>
      <c r="C39" s="204" t="s">
        <v>368</v>
      </c>
      <c r="D39" s="194">
        <v>-2818345.13</v>
      </c>
      <c r="E39" s="194">
        <v>-2818345.13</v>
      </c>
      <c r="F39" s="195">
        <f t="shared" si="0"/>
        <v>1</v>
      </c>
      <c r="G39" s="194">
        <v>-3791201.87</v>
      </c>
      <c r="H39" s="194">
        <v>-3791201.87</v>
      </c>
      <c r="I39" s="195">
        <f t="shared" si="1"/>
        <v>1</v>
      </c>
      <c r="J39" s="194">
        <f t="shared" si="6"/>
        <v>0</v>
      </c>
      <c r="K39" s="194">
        <f t="shared" si="6"/>
        <v>0</v>
      </c>
      <c r="L39" s="195" t="s">
        <v>279</v>
      </c>
      <c r="M39" s="194">
        <v>0</v>
      </c>
      <c r="N39" s="196">
        <v>0</v>
      </c>
      <c r="O39" s="195" t="e">
        <f t="shared" si="4"/>
        <v>#DIV/0!</v>
      </c>
      <c r="P39" s="194">
        <v>0</v>
      </c>
      <c r="Q39" s="194">
        <v>0</v>
      </c>
      <c r="R39" s="195" t="e">
        <f t="shared" si="5"/>
        <v>#DIV/0!</v>
      </c>
      <c r="S39" s="185"/>
    </row>
    <row r="40" spans="1:19" ht="15.75" thickBot="1" x14ac:dyDescent="0.3">
      <c r="A40" s="206"/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185"/>
    </row>
    <row r="41" spans="1:19" x14ac:dyDescent="0.25">
      <c r="A41" s="206"/>
      <c r="B41" s="208"/>
      <c r="C41" s="208"/>
      <c r="D41" s="209"/>
      <c r="E41" s="209"/>
      <c r="F41" s="209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184"/>
      <c r="R41" s="209"/>
      <c r="S41" s="185"/>
    </row>
  </sheetData>
  <mergeCells count="9">
    <mergeCell ref="A1:Q1"/>
    <mergeCell ref="A4:A5"/>
    <mergeCell ref="B4:B5"/>
    <mergeCell ref="C4:C5"/>
    <mergeCell ref="D4:F4"/>
    <mergeCell ref="G4:I4"/>
    <mergeCell ref="J4:L4"/>
    <mergeCell ref="M4:O4"/>
    <mergeCell ref="P4:R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6"/>
  <sheetViews>
    <sheetView zoomScaleNormal="100" zoomScaleSheetLayoutView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E19" sqref="E19"/>
    </sheetView>
  </sheetViews>
  <sheetFormatPr defaultRowHeight="12.75" x14ac:dyDescent="0.2"/>
  <cols>
    <col min="1" max="1" width="35.7109375" style="91" customWidth="1"/>
    <col min="2" max="2" width="23.7109375" style="7" customWidth="1"/>
    <col min="3" max="3" width="12.140625" style="7" customWidth="1"/>
    <col min="4" max="4" width="12" style="7" customWidth="1"/>
    <col min="5" max="5" width="9.5703125" style="7" customWidth="1"/>
    <col min="6" max="6" width="8.42578125" style="7" customWidth="1"/>
    <col min="7" max="7" width="12.7109375" style="7" customWidth="1"/>
    <col min="8" max="8" width="12.85546875" style="7" customWidth="1"/>
    <col min="9" max="9" width="9.5703125" style="7" customWidth="1"/>
    <col min="10" max="10" width="8.140625" style="7" customWidth="1"/>
    <col min="11" max="11" width="11.7109375" style="7" customWidth="1"/>
    <col min="12" max="12" width="11" style="7" customWidth="1"/>
    <col min="13" max="13" width="8.42578125" style="7" customWidth="1"/>
    <col min="14" max="14" width="8.28515625" style="7" customWidth="1"/>
    <col min="15" max="15" width="8.42578125" style="7" customWidth="1"/>
    <col min="16" max="16" width="19.7109375" style="7" customWidth="1"/>
    <col min="17" max="16384" width="9.140625" style="7"/>
  </cols>
  <sheetData>
    <row r="1" spans="1:17" ht="10.5" customHeight="1" x14ac:dyDescent="0.2">
      <c r="A1" s="65"/>
      <c r="B1" s="19" t="s">
        <v>42</v>
      </c>
      <c r="C1" s="19" t="s">
        <v>42</v>
      </c>
      <c r="D1" s="19" t="s">
        <v>42</v>
      </c>
      <c r="E1" s="19"/>
      <c r="F1" s="19"/>
      <c r="G1" s="139"/>
      <c r="H1" s="139"/>
      <c r="I1" s="46"/>
      <c r="J1" s="46"/>
      <c r="K1" s="46"/>
      <c r="L1" s="46"/>
      <c r="M1" s="46"/>
    </row>
    <row r="2" spans="1:17" s="66" customFormat="1" ht="17.25" customHeight="1" x14ac:dyDescent="0.2">
      <c r="A2" s="143" t="s">
        <v>135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10"/>
      <c r="N2" s="111"/>
    </row>
    <row r="3" spans="1:17" s="66" customFormat="1" ht="14.25" customHeight="1" x14ac:dyDescent="0.2">
      <c r="A3" s="143" t="s">
        <v>136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10"/>
      <c r="N3" s="111"/>
    </row>
    <row r="4" spans="1:17" s="66" customFormat="1" ht="9.75" customHeight="1" x14ac:dyDescent="0.2">
      <c r="A4" s="67"/>
      <c r="B4" s="92"/>
      <c r="C4" s="92"/>
      <c r="D4" s="92"/>
      <c r="E4" s="20"/>
      <c r="F4" s="20"/>
      <c r="G4" s="115"/>
      <c r="H4" s="115"/>
      <c r="I4" s="115"/>
      <c r="J4" s="115"/>
      <c r="K4" s="115"/>
      <c r="L4" s="115"/>
      <c r="M4" s="110"/>
      <c r="N4" s="111"/>
    </row>
    <row r="5" spans="1:17" s="66" customFormat="1" ht="14.25" customHeight="1" x14ac:dyDescent="0.2">
      <c r="A5" s="68"/>
      <c r="C5" s="143" t="s">
        <v>270</v>
      </c>
      <c r="D5" s="144"/>
      <c r="E5" s="144"/>
      <c r="F5" s="93"/>
      <c r="G5" s="8"/>
      <c r="H5" s="8"/>
      <c r="I5" s="8"/>
      <c r="J5" s="116"/>
      <c r="K5" s="8"/>
      <c r="L5" s="8"/>
      <c r="M5" s="110"/>
      <c r="N5" s="111"/>
    </row>
    <row r="6" spans="1:17" s="66" customFormat="1" ht="0.75" customHeight="1" x14ac:dyDescent="0.2">
      <c r="A6" s="145"/>
      <c r="B6" s="145"/>
      <c r="C6" s="145"/>
      <c r="D6" s="145"/>
      <c r="E6" s="146"/>
      <c r="F6" s="146"/>
      <c r="G6" s="146"/>
      <c r="H6" s="8"/>
      <c r="I6" s="8"/>
      <c r="J6" s="116"/>
      <c r="K6" s="8"/>
      <c r="L6" s="8"/>
      <c r="M6" s="112"/>
      <c r="N6" s="111"/>
    </row>
    <row r="7" spans="1:17" s="66" customFormat="1" ht="12.95" customHeight="1" x14ac:dyDescent="0.2">
      <c r="A7" s="147" t="s">
        <v>263</v>
      </c>
      <c r="B7" s="147"/>
      <c r="C7" s="8"/>
      <c r="D7" s="8"/>
      <c r="E7" s="94"/>
      <c r="F7" s="94"/>
      <c r="G7" s="138"/>
      <c r="H7" s="138"/>
      <c r="I7" s="8"/>
      <c r="J7" s="116"/>
      <c r="K7" s="8"/>
      <c r="L7" s="8"/>
      <c r="M7" s="112"/>
      <c r="N7" s="111"/>
    </row>
    <row r="8" spans="1:17" ht="18.75" customHeight="1" x14ac:dyDescent="0.2">
      <c r="A8" s="148"/>
      <c r="B8" s="150"/>
      <c r="C8" s="153" t="s">
        <v>130</v>
      </c>
      <c r="D8" s="153"/>
      <c r="E8" s="153"/>
      <c r="F8" s="154"/>
      <c r="G8" s="152" t="s">
        <v>126</v>
      </c>
      <c r="H8" s="152"/>
      <c r="I8" s="152"/>
      <c r="J8" s="152"/>
      <c r="K8" s="142" t="s">
        <v>127</v>
      </c>
      <c r="L8" s="142"/>
      <c r="M8" s="142"/>
      <c r="N8" s="142"/>
    </row>
    <row r="9" spans="1:17" ht="63.75" customHeight="1" x14ac:dyDescent="0.2">
      <c r="A9" s="149"/>
      <c r="B9" s="151"/>
      <c r="C9" s="9" t="s">
        <v>131</v>
      </c>
      <c r="D9" s="9" t="s">
        <v>132</v>
      </c>
      <c r="E9" s="10" t="s">
        <v>128</v>
      </c>
      <c r="F9" s="9" t="s">
        <v>129</v>
      </c>
      <c r="G9" s="118" t="s">
        <v>125</v>
      </c>
      <c r="H9" s="118" t="s">
        <v>124</v>
      </c>
      <c r="I9" s="10" t="s">
        <v>128</v>
      </c>
      <c r="J9" s="9" t="s">
        <v>129</v>
      </c>
      <c r="K9" s="9" t="s">
        <v>133</v>
      </c>
      <c r="L9" s="9" t="s">
        <v>134</v>
      </c>
      <c r="M9" s="10" t="s">
        <v>128</v>
      </c>
      <c r="N9" s="9" t="s">
        <v>129</v>
      </c>
    </row>
    <row r="10" spans="1:17" ht="21" customHeight="1" x14ac:dyDescent="0.2">
      <c r="A10" s="69" t="s">
        <v>57</v>
      </c>
      <c r="B10" s="70" t="s">
        <v>69</v>
      </c>
      <c r="C10" s="11" t="s">
        <v>78</v>
      </c>
      <c r="D10" s="11" t="s">
        <v>86</v>
      </c>
      <c r="E10" s="11" t="s">
        <v>123</v>
      </c>
      <c r="F10" s="11" t="s">
        <v>3</v>
      </c>
      <c r="G10" s="11" t="s">
        <v>14</v>
      </c>
      <c r="H10" s="11" t="s">
        <v>27</v>
      </c>
      <c r="I10" s="11" t="s">
        <v>70</v>
      </c>
      <c r="J10" s="11" t="s">
        <v>77</v>
      </c>
      <c r="K10" s="11" t="s">
        <v>226</v>
      </c>
      <c r="L10" s="11" t="s">
        <v>227</v>
      </c>
      <c r="M10" s="119">
        <v>13</v>
      </c>
      <c r="N10" s="120">
        <v>14</v>
      </c>
    </row>
    <row r="11" spans="1:17" s="73" customFormat="1" ht="30" customHeight="1" x14ac:dyDescent="0.2">
      <c r="A11" s="71" t="s">
        <v>29</v>
      </c>
      <c r="B11" s="72" t="s">
        <v>103</v>
      </c>
      <c r="C11" s="98">
        <f>C13+C22+C24+C28+C36+C44+C51+C54+C59+C63+C65+C41</f>
        <v>4795037.3</v>
      </c>
      <c r="D11" s="98">
        <f>D13+D22+D24+D28+D36+D44+D51+D54+D59+D63+D65+D41</f>
        <v>4589150.3000000007</v>
      </c>
      <c r="E11" s="98">
        <f>D11/C11*100</f>
        <v>95.706248207912807</v>
      </c>
      <c r="F11" s="5">
        <f>F13+F22+F24+F28+F36+F44+F51+F54+F59+F63+F65+F41</f>
        <v>99.999999999999986</v>
      </c>
      <c r="G11" s="98">
        <f>G13+G22+G24+G28+G36+G41+G44+G51+G54+G59+G63+G65</f>
        <v>4171577.3000000007</v>
      </c>
      <c r="H11" s="98">
        <f>H13+H22+H24+H28+H36+H41+H44+H51+H54+H59+H63+H65</f>
        <v>4046328.1999999997</v>
      </c>
      <c r="I11" s="98">
        <f>H11/G11*100</f>
        <v>96.997560131511861</v>
      </c>
      <c r="J11" s="5">
        <f>J13+J22+J24+J28+J36+J44+J51+J54+J59+J63+J65+J41</f>
        <v>100</v>
      </c>
      <c r="K11" s="98">
        <f>K13+K22+K24+K28+K36+K44+K51+K54+K59+K63+K65+K41</f>
        <v>1019935.9</v>
      </c>
      <c r="L11" s="98">
        <f>L13+L22+L24+L28+L36+L44+L51+L54+L59+L63+L65+L41</f>
        <v>939298.00000000012</v>
      </c>
      <c r="M11" s="121">
        <f>L11/K11*100</f>
        <v>92.093826680676699</v>
      </c>
      <c r="N11" s="5">
        <f>N13+N22+N24+N28+N36+N44+N51+N54+N59+N63+N65+N41</f>
        <v>97.34042870313786</v>
      </c>
      <c r="P11" s="74"/>
      <c r="Q11" s="74"/>
    </row>
    <row r="12" spans="1:17" ht="18" customHeight="1" x14ac:dyDescent="0.2">
      <c r="A12" s="75" t="s">
        <v>92</v>
      </c>
      <c r="B12" s="12" t="s">
        <v>42</v>
      </c>
      <c r="C12" s="12"/>
      <c r="D12" s="12"/>
      <c r="E12" s="98"/>
      <c r="F12" s="12"/>
      <c r="G12" s="12" t="s">
        <v>42</v>
      </c>
      <c r="H12" s="12"/>
      <c r="I12" s="98"/>
      <c r="J12" s="12"/>
      <c r="K12" s="98"/>
      <c r="L12" s="98"/>
      <c r="M12" s="121"/>
      <c r="N12" s="6"/>
      <c r="O12" s="49"/>
    </row>
    <row r="13" spans="1:17" s="73" customFormat="1" ht="24" customHeight="1" x14ac:dyDescent="0.2">
      <c r="A13" s="76" t="s">
        <v>56</v>
      </c>
      <c r="B13" s="77" t="s">
        <v>85</v>
      </c>
      <c r="C13" s="102">
        <f>G13+K13-27607.1</f>
        <v>678422.29999999993</v>
      </c>
      <c r="D13" s="102">
        <f>H13+L13-27607.1</f>
        <v>633414.40000000002</v>
      </c>
      <c r="E13" s="98">
        <f t="shared" ref="E13:E20" si="0">D13/C13*100</f>
        <v>93.365798854194509</v>
      </c>
      <c r="F13" s="5">
        <f>D13*100/D11</f>
        <v>13.802433099652454</v>
      </c>
      <c r="G13" s="98">
        <f>G14+G15+G16+G17+G18+G19+G20+G21</f>
        <v>308988.2</v>
      </c>
      <c r="H13" s="98">
        <f>H14+H15+H16+H17+H18+H19+H20+H21</f>
        <v>278846.90000000002</v>
      </c>
      <c r="I13" s="98">
        <f t="shared" ref="I13:I21" si="1">H13/G13*100</f>
        <v>90.245161465712926</v>
      </c>
      <c r="J13" s="5">
        <f>H13*100/H11</f>
        <v>6.8913564648562131</v>
      </c>
      <c r="K13" s="98">
        <f>K14+K15+K16+K17+K18+K19+K20+K21</f>
        <v>397041.19999999995</v>
      </c>
      <c r="L13" s="98">
        <f>L14+L15+L16+L17+L18+L19+L20+L21</f>
        <v>382174.59999999992</v>
      </c>
      <c r="M13" s="121">
        <f>L13/K13*100</f>
        <v>96.255653065727174</v>
      </c>
      <c r="N13" s="5">
        <f>L13*100/L11</f>
        <v>40.687257930922868</v>
      </c>
      <c r="P13" s="74"/>
      <c r="Q13" s="74"/>
    </row>
    <row r="14" spans="1:17" ht="39.75" customHeight="1" x14ac:dyDescent="0.2">
      <c r="A14" s="78" t="s">
        <v>73</v>
      </c>
      <c r="B14" s="79" t="s">
        <v>117</v>
      </c>
      <c r="C14" s="99">
        <f>G14+K14</f>
        <v>36940.699999999997</v>
      </c>
      <c r="D14" s="99">
        <f>H14+L14</f>
        <v>35798</v>
      </c>
      <c r="E14" s="100">
        <f t="shared" si="0"/>
        <v>96.906663923531511</v>
      </c>
      <c r="F14" s="100"/>
      <c r="G14" s="100">
        <v>6657.7</v>
      </c>
      <c r="H14" s="100">
        <v>6424.7</v>
      </c>
      <c r="I14" s="100">
        <f t="shared" si="1"/>
        <v>96.500292893942358</v>
      </c>
      <c r="J14" s="100"/>
      <c r="K14" s="100">
        <v>30283</v>
      </c>
      <c r="L14" s="100">
        <v>29373.3</v>
      </c>
      <c r="M14" s="122">
        <f>L14/K14*100</f>
        <v>96.996004358881223</v>
      </c>
      <c r="N14" s="5"/>
    </row>
    <row r="15" spans="1:17" ht="51.75" customHeight="1" x14ac:dyDescent="0.2">
      <c r="A15" s="78" t="s">
        <v>79</v>
      </c>
      <c r="B15" s="79" t="s">
        <v>120</v>
      </c>
      <c r="C15" s="99">
        <f>G15+K15</f>
        <v>6750.4</v>
      </c>
      <c r="D15" s="99">
        <f t="shared" ref="D15:D21" si="2">H15+L15</f>
        <v>6431.5</v>
      </c>
      <c r="E15" s="100">
        <f t="shared" si="0"/>
        <v>95.275835506044089</v>
      </c>
      <c r="F15" s="100"/>
      <c r="G15" s="100">
        <v>6750.4</v>
      </c>
      <c r="H15" s="100">
        <v>6431.5</v>
      </c>
      <c r="I15" s="100">
        <f t="shared" si="1"/>
        <v>95.275835506044089</v>
      </c>
      <c r="J15" s="100"/>
      <c r="K15" s="100"/>
      <c r="L15" s="100"/>
      <c r="M15" s="121"/>
      <c r="N15" s="5"/>
    </row>
    <row r="16" spans="1:17" ht="59.25" customHeight="1" x14ac:dyDescent="0.2">
      <c r="A16" s="78" t="s">
        <v>75</v>
      </c>
      <c r="B16" s="79" t="s">
        <v>21</v>
      </c>
      <c r="C16" s="100">
        <f>G16+K16-27607.1</f>
        <v>437450.5</v>
      </c>
      <c r="D16" s="100">
        <f>H16+L16-27607.1</f>
        <v>408980.4</v>
      </c>
      <c r="E16" s="100">
        <f t="shared" si="0"/>
        <v>93.491812216467935</v>
      </c>
      <c r="F16" s="100"/>
      <c r="G16" s="100">
        <v>126724.5</v>
      </c>
      <c r="H16" s="100">
        <v>111046.9</v>
      </c>
      <c r="I16" s="100">
        <f t="shared" si="1"/>
        <v>87.628595891086576</v>
      </c>
      <c r="J16" s="100"/>
      <c r="K16" s="100">
        <v>338333.1</v>
      </c>
      <c r="L16" s="100">
        <v>325540.59999999998</v>
      </c>
      <c r="M16" s="122">
        <f t="shared" ref="M16:M21" si="3">L16/K16*100</f>
        <v>96.218962909629596</v>
      </c>
      <c r="N16" s="5"/>
    </row>
    <row r="17" spans="1:17" ht="15.75" customHeight="1" x14ac:dyDescent="0.2">
      <c r="A17" s="78" t="s">
        <v>53</v>
      </c>
      <c r="B17" s="79" t="s">
        <v>24</v>
      </c>
      <c r="C17" s="100">
        <f t="shared" ref="C17:C20" si="4">G17+K17</f>
        <v>16.8</v>
      </c>
      <c r="D17" s="100">
        <f t="shared" si="2"/>
        <v>16.8</v>
      </c>
      <c r="E17" s="100">
        <f t="shared" si="0"/>
        <v>100</v>
      </c>
      <c r="F17" s="100"/>
      <c r="G17" s="100">
        <v>16.8</v>
      </c>
      <c r="H17" s="100">
        <v>16.8</v>
      </c>
      <c r="I17" s="100">
        <f t="shared" si="1"/>
        <v>100</v>
      </c>
      <c r="J17" s="100"/>
      <c r="K17" s="100"/>
      <c r="L17" s="100"/>
      <c r="M17" s="122"/>
      <c r="N17" s="6"/>
    </row>
    <row r="18" spans="1:17" ht="47.25" customHeight="1" x14ac:dyDescent="0.2">
      <c r="A18" s="78" t="s">
        <v>64</v>
      </c>
      <c r="B18" s="79" t="s">
        <v>60</v>
      </c>
      <c r="C18" s="100">
        <f t="shared" si="4"/>
        <v>79123.8</v>
      </c>
      <c r="D18" s="100">
        <f t="shared" si="2"/>
        <v>73149.399999999994</v>
      </c>
      <c r="E18" s="100">
        <f t="shared" si="0"/>
        <v>92.449300968861451</v>
      </c>
      <c r="F18" s="100"/>
      <c r="G18" s="100">
        <v>76454.3</v>
      </c>
      <c r="H18" s="100">
        <v>70479.899999999994</v>
      </c>
      <c r="I18" s="100">
        <f t="shared" si="1"/>
        <v>92.185658622209601</v>
      </c>
      <c r="J18" s="100"/>
      <c r="K18" s="100">
        <v>2669.5</v>
      </c>
      <c r="L18" s="100">
        <v>2669.5</v>
      </c>
      <c r="M18" s="122">
        <f t="shared" si="3"/>
        <v>100</v>
      </c>
      <c r="N18" s="6"/>
    </row>
    <row r="19" spans="1:17" ht="27" customHeight="1" x14ac:dyDescent="0.2">
      <c r="A19" s="78" t="s">
        <v>18</v>
      </c>
      <c r="B19" s="79" t="s">
        <v>63</v>
      </c>
      <c r="C19" s="100">
        <f t="shared" si="4"/>
        <v>4824.6000000000004</v>
      </c>
      <c r="D19" s="100">
        <f t="shared" si="2"/>
        <v>4824.6000000000004</v>
      </c>
      <c r="E19" s="100">
        <f t="shared" si="0"/>
        <v>100</v>
      </c>
      <c r="F19" s="100"/>
      <c r="G19" s="100">
        <v>0</v>
      </c>
      <c r="H19" s="100">
        <v>0</v>
      </c>
      <c r="I19" s="100">
        <v>0</v>
      </c>
      <c r="J19" s="100"/>
      <c r="K19" s="100">
        <v>4824.6000000000004</v>
      </c>
      <c r="L19" s="100">
        <v>4824.6000000000004</v>
      </c>
      <c r="M19" s="122">
        <f t="shared" si="3"/>
        <v>100</v>
      </c>
      <c r="N19" s="6"/>
    </row>
    <row r="20" spans="1:17" x14ac:dyDescent="0.2">
      <c r="A20" s="78" t="s">
        <v>26</v>
      </c>
      <c r="B20" s="79" t="s">
        <v>8</v>
      </c>
      <c r="C20" s="100">
        <f t="shared" si="4"/>
        <v>1679.3</v>
      </c>
      <c r="D20" s="100">
        <f t="shared" si="2"/>
        <v>0</v>
      </c>
      <c r="E20" s="100">
        <f t="shared" si="0"/>
        <v>0</v>
      </c>
      <c r="F20" s="100"/>
      <c r="G20" s="100">
        <v>1000</v>
      </c>
      <c r="H20" s="100">
        <v>0</v>
      </c>
      <c r="I20" s="100">
        <f t="shared" si="1"/>
        <v>0</v>
      </c>
      <c r="J20" s="100"/>
      <c r="K20" s="100">
        <v>679.3</v>
      </c>
      <c r="L20" s="100">
        <v>0</v>
      </c>
      <c r="M20" s="122">
        <f t="shared" si="3"/>
        <v>0</v>
      </c>
      <c r="N20" s="6"/>
    </row>
    <row r="21" spans="1:17" ht="24.75" customHeight="1" x14ac:dyDescent="0.2">
      <c r="A21" s="78" t="s">
        <v>1</v>
      </c>
      <c r="B21" s="79" t="s">
        <v>44</v>
      </c>
      <c r="C21" s="100">
        <f>G21+K21</f>
        <v>111636.2</v>
      </c>
      <c r="D21" s="100">
        <f t="shared" si="2"/>
        <v>104213.70000000001</v>
      </c>
      <c r="E21" s="100">
        <f t="shared" ref="E21:E34" si="5">D21/C21*100</f>
        <v>93.351171035918469</v>
      </c>
      <c r="F21" s="100"/>
      <c r="G21" s="100">
        <v>91384.5</v>
      </c>
      <c r="H21" s="100">
        <v>84447.1</v>
      </c>
      <c r="I21" s="100">
        <f t="shared" si="1"/>
        <v>92.408559438416802</v>
      </c>
      <c r="J21" s="100"/>
      <c r="K21" s="100">
        <v>20251.7</v>
      </c>
      <c r="L21" s="100">
        <v>19766.599999999999</v>
      </c>
      <c r="M21" s="122">
        <f t="shared" si="3"/>
        <v>97.604645535930302</v>
      </c>
      <c r="N21" s="6"/>
    </row>
    <row r="22" spans="1:17" s="73" customFormat="1" ht="22.5" customHeight="1" x14ac:dyDescent="0.2">
      <c r="A22" s="76" t="s">
        <v>2</v>
      </c>
      <c r="B22" s="77" t="s">
        <v>23</v>
      </c>
      <c r="C22" s="98">
        <f>G22+K22</f>
        <v>8248.7999999999993</v>
      </c>
      <c r="D22" s="98">
        <f>H22+L22</f>
        <v>7734.9</v>
      </c>
      <c r="E22" s="98">
        <f t="shared" si="5"/>
        <v>93.770002909514119</v>
      </c>
      <c r="F22" s="5">
        <f>D22*100/D11</f>
        <v>0.16854754136076125</v>
      </c>
      <c r="G22" s="98">
        <v>0</v>
      </c>
      <c r="H22" s="98">
        <v>0</v>
      </c>
      <c r="I22" s="98">
        <v>0</v>
      </c>
      <c r="J22" s="5">
        <f>H22*100/H11</f>
        <v>0</v>
      </c>
      <c r="K22" s="98">
        <f>K23</f>
        <v>8248.7999999999993</v>
      </c>
      <c r="L22" s="98">
        <f>L23</f>
        <v>7734.9</v>
      </c>
      <c r="M22" s="121">
        <f t="shared" ref="M22:M33" si="6">L22/K22*100</f>
        <v>93.770002909514119</v>
      </c>
      <c r="N22" s="5">
        <f>L22*100/L11</f>
        <v>0.82347668152173203</v>
      </c>
    </row>
    <row r="23" spans="1:17" ht="27.75" customHeight="1" x14ac:dyDescent="0.2">
      <c r="A23" s="80" t="s">
        <v>41</v>
      </c>
      <c r="B23" s="79" t="s">
        <v>66</v>
      </c>
      <c r="C23" s="100">
        <f t="shared" ref="C23:C33" si="7">G23+K23</f>
        <v>8248.7999999999993</v>
      </c>
      <c r="D23" s="100">
        <f t="shared" ref="D23:D32" si="8">H23+L23</f>
        <v>7734.9</v>
      </c>
      <c r="E23" s="100">
        <f t="shared" si="5"/>
        <v>93.770002909514119</v>
      </c>
      <c r="F23" s="100"/>
      <c r="G23" s="100">
        <v>0</v>
      </c>
      <c r="H23" s="100">
        <v>0</v>
      </c>
      <c r="I23" s="100">
        <v>0</v>
      </c>
      <c r="J23" s="100"/>
      <c r="K23" s="100">
        <v>8248.7999999999993</v>
      </c>
      <c r="L23" s="100">
        <v>7734.9</v>
      </c>
      <c r="M23" s="122">
        <f t="shared" si="6"/>
        <v>93.770002909514119</v>
      </c>
      <c r="N23" s="6"/>
    </row>
    <row r="24" spans="1:17" s="73" customFormat="1" ht="41.25" customHeight="1" x14ac:dyDescent="0.2">
      <c r="A24" s="76" t="s">
        <v>31</v>
      </c>
      <c r="B24" s="77" t="s">
        <v>96</v>
      </c>
      <c r="C24" s="98">
        <f>G24+K24</f>
        <v>41709.699999999997</v>
      </c>
      <c r="D24" s="98">
        <f>H24+L24</f>
        <v>30390.400000000001</v>
      </c>
      <c r="E24" s="98">
        <f>D24/C24*100</f>
        <v>72.861708427536058</v>
      </c>
      <c r="F24" s="5">
        <f>D24*100/D11</f>
        <v>0.66222280843580117</v>
      </c>
      <c r="G24" s="98">
        <f>G25+G26+G27</f>
        <v>34125.599999999999</v>
      </c>
      <c r="H24" s="98">
        <f>H25+H26+H27</f>
        <v>26222.400000000001</v>
      </c>
      <c r="I24" s="98">
        <f>H24/G24*100</f>
        <v>76.840846754342778</v>
      </c>
      <c r="J24" s="5">
        <f>H24*100/H11</f>
        <v>0.64805420380877665</v>
      </c>
      <c r="K24" s="98">
        <f>K25+K26+K27</f>
        <v>7584.1</v>
      </c>
      <c r="L24" s="98">
        <f>L25+L26+L27</f>
        <v>4168</v>
      </c>
      <c r="M24" s="121">
        <f t="shared" si="6"/>
        <v>54.957081262114158</v>
      </c>
      <c r="N24" s="98">
        <f t="shared" ref="N24" si="9">N25+N26+N27</f>
        <v>0</v>
      </c>
    </row>
    <row r="25" spans="1:17" ht="26.25" customHeight="1" x14ac:dyDescent="0.2">
      <c r="A25" s="80" t="s">
        <v>252</v>
      </c>
      <c r="B25" s="79" t="s">
        <v>104</v>
      </c>
      <c r="C25" s="100">
        <f>G25+K25</f>
        <v>329.5</v>
      </c>
      <c r="D25" s="100">
        <f t="shared" si="8"/>
        <v>154</v>
      </c>
      <c r="E25" s="100">
        <f t="shared" si="5"/>
        <v>46.737481031866466</v>
      </c>
      <c r="F25" s="100"/>
      <c r="G25" s="100">
        <v>329.5</v>
      </c>
      <c r="H25" s="100">
        <v>154</v>
      </c>
      <c r="I25" s="100">
        <f t="shared" ref="I25:I27" si="10">H25/G25*100</f>
        <v>46.737481031866466</v>
      </c>
      <c r="J25" s="100"/>
      <c r="K25" s="100">
        <v>0</v>
      </c>
      <c r="L25" s="100">
        <v>0</v>
      </c>
      <c r="M25" s="122" t="e">
        <f>L25/K25*100</f>
        <v>#DIV/0!</v>
      </c>
      <c r="N25" s="6"/>
    </row>
    <row r="26" spans="1:17" ht="45" customHeight="1" x14ac:dyDescent="0.2">
      <c r="A26" s="80" t="s">
        <v>247</v>
      </c>
      <c r="B26" s="79" t="s">
        <v>248</v>
      </c>
      <c r="C26" s="100">
        <f>G26+K26</f>
        <v>41380.199999999997</v>
      </c>
      <c r="D26" s="100">
        <f t="shared" ref="D26" si="11">H26+L26</f>
        <v>30236.400000000001</v>
      </c>
      <c r="E26" s="100">
        <f t="shared" ref="E26" si="12">D26/C26*100</f>
        <v>73.069729000826484</v>
      </c>
      <c r="F26" s="100"/>
      <c r="G26" s="100">
        <v>33796.1</v>
      </c>
      <c r="H26" s="100">
        <v>26068.400000000001</v>
      </c>
      <c r="I26" s="100">
        <f t="shared" si="10"/>
        <v>77.134343903586512</v>
      </c>
      <c r="J26" s="100"/>
      <c r="K26" s="100">
        <v>7584.1</v>
      </c>
      <c r="L26" s="100">
        <v>4168</v>
      </c>
      <c r="M26" s="122">
        <f t="shared" ref="M26" si="13">L26/K26*100</f>
        <v>54.957081262114158</v>
      </c>
      <c r="N26" s="6"/>
    </row>
    <row r="27" spans="1:17" ht="41.25" hidden="1" customHeight="1" x14ac:dyDescent="0.2">
      <c r="A27" s="80" t="s">
        <v>236</v>
      </c>
      <c r="B27" s="79" t="s">
        <v>237</v>
      </c>
      <c r="C27" s="100">
        <f>G27+K27</f>
        <v>0</v>
      </c>
      <c r="D27" s="100">
        <f t="shared" si="8"/>
        <v>0</v>
      </c>
      <c r="E27" s="100" t="e">
        <f t="shared" si="5"/>
        <v>#DIV/0!</v>
      </c>
      <c r="F27" s="100"/>
      <c r="G27" s="100">
        <v>0</v>
      </c>
      <c r="H27" s="100">
        <v>0</v>
      </c>
      <c r="I27" s="100" t="e">
        <f t="shared" si="10"/>
        <v>#DIV/0!</v>
      </c>
      <c r="J27" s="100"/>
      <c r="K27" s="100">
        <v>0</v>
      </c>
      <c r="L27" s="100">
        <v>0</v>
      </c>
      <c r="M27" s="122" t="e">
        <f t="shared" si="6"/>
        <v>#DIV/0!</v>
      </c>
      <c r="N27" s="6"/>
    </row>
    <row r="28" spans="1:17" s="73" customFormat="1" ht="21" customHeight="1" x14ac:dyDescent="0.2">
      <c r="A28" s="76" t="s">
        <v>88</v>
      </c>
      <c r="B28" s="77" t="s">
        <v>39</v>
      </c>
      <c r="C28" s="98">
        <f>G28+K28</f>
        <v>326691.69999999995</v>
      </c>
      <c r="D28" s="98">
        <f t="shared" si="8"/>
        <v>289953.59999999998</v>
      </c>
      <c r="E28" s="98">
        <f t="shared" si="5"/>
        <v>88.754504629288107</v>
      </c>
      <c r="F28" s="5">
        <f>D28*100/D11</f>
        <v>6.3182415271951307</v>
      </c>
      <c r="G28" s="98">
        <f>G29+G30+G31+G32+G33+G34+G35</f>
        <v>99400</v>
      </c>
      <c r="H28" s="98">
        <f>H29+H30+H31+H32+H33+H34+H35</f>
        <v>89854.599999999991</v>
      </c>
      <c r="I28" s="98">
        <f>H28/G28*100</f>
        <v>90.396981891348076</v>
      </c>
      <c r="J28" s="5">
        <f>H28*100/H11</f>
        <v>2.2206453742432464</v>
      </c>
      <c r="K28" s="98">
        <f>K29+K30+K31+K32+K33+K34+K35</f>
        <v>227291.69999999998</v>
      </c>
      <c r="L28" s="98">
        <f>L29+L30+L31+L32+L33+L34+L35</f>
        <v>200099</v>
      </c>
      <c r="M28" s="121">
        <f>L28/K28*100</f>
        <v>88.036210737127675</v>
      </c>
      <c r="N28" s="5">
        <f>L28*100/L11</f>
        <v>21.303036948870325</v>
      </c>
      <c r="P28" s="74"/>
    </row>
    <row r="29" spans="1:17" x14ac:dyDescent="0.2">
      <c r="A29" s="80" t="s">
        <v>99</v>
      </c>
      <c r="B29" s="79" t="s">
        <v>72</v>
      </c>
      <c r="C29" s="100">
        <f t="shared" si="7"/>
        <v>335.4</v>
      </c>
      <c r="D29" s="100">
        <f t="shared" si="8"/>
        <v>187.4</v>
      </c>
      <c r="E29" s="100">
        <f t="shared" si="5"/>
        <v>55.87358378056053</v>
      </c>
      <c r="F29" s="100"/>
      <c r="G29" s="100">
        <v>335.4</v>
      </c>
      <c r="H29" s="100">
        <v>187.4</v>
      </c>
      <c r="I29" s="100">
        <f t="shared" ref="I29:I35" si="14">H29/G29*100</f>
        <v>55.87358378056053</v>
      </c>
      <c r="J29" s="98"/>
      <c r="K29" s="100">
        <v>0</v>
      </c>
      <c r="L29" s="100">
        <v>0</v>
      </c>
      <c r="M29" s="122" t="e">
        <f t="shared" si="6"/>
        <v>#DIV/0!</v>
      </c>
      <c r="N29" s="6"/>
      <c r="P29" s="49"/>
    </row>
    <row r="30" spans="1:17" x14ac:dyDescent="0.2">
      <c r="A30" s="80" t="s">
        <v>119</v>
      </c>
      <c r="B30" s="79" t="s">
        <v>109</v>
      </c>
      <c r="C30" s="100">
        <f t="shared" si="7"/>
        <v>111.7</v>
      </c>
      <c r="D30" s="100">
        <f t="shared" si="8"/>
        <v>111.7</v>
      </c>
      <c r="E30" s="100">
        <f>D30/C30*100</f>
        <v>100</v>
      </c>
      <c r="F30" s="100"/>
      <c r="G30" s="100">
        <v>111.7</v>
      </c>
      <c r="H30" s="100">
        <v>111.7</v>
      </c>
      <c r="I30" s="100">
        <f t="shared" si="14"/>
        <v>100</v>
      </c>
      <c r="J30" s="98"/>
      <c r="K30" s="100">
        <v>0</v>
      </c>
      <c r="L30" s="100">
        <v>0</v>
      </c>
      <c r="M30" s="122">
        <v>0</v>
      </c>
      <c r="N30" s="6"/>
      <c r="P30" s="49"/>
    </row>
    <row r="31" spans="1:17" x14ac:dyDescent="0.2">
      <c r="A31" s="80" t="s">
        <v>229</v>
      </c>
      <c r="B31" s="79" t="s">
        <v>228</v>
      </c>
      <c r="C31" s="100">
        <f>G31+K31</f>
        <v>34.799999999999997</v>
      </c>
      <c r="D31" s="100">
        <f>H31+L31</f>
        <v>34.799999999999997</v>
      </c>
      <c r="E31" s="100">
        <f>D31/C31*100</f>
        <v>100</v>
      </c>
      <c r="F31" s="100"/>
      <c r="G31" s="100">
        <v>0</v>
      </c>
      <c r="H31" s="100">
        <v>0</v>
      </c>
      <c r="I31" s="100">
        <v>0</v>
      </c>
      <c r="J31" s="98"/>
      <c r="K31" s="100">
        <v>34.799999999999997</v>
      </c>
      <c r="L31" s="100">
        <v>34.799999999999997</v>
      </c>
      <c r="M31" s="122">
        <f t="shared" si="6"/>
        <v>100</v>
      </c>
      <c r="N31" s="6"/>
      <c r="P31" s="49"/>
      <c r="Q31" s="49"/>
    </row>
    <row r="32" spans="1:17" x14ac:dyDescent="0.2">
      <c r="A32" s="80" t="s">
        <v>55</v>
      </c>
      <c r="B32" s="79" t="s">
        <v>10</v>
      </c>
      <c r="C32" s="100">
        <f t="shared" si="7"/>
        <v>72.8</v>
      </c>
      <c r="D32" s="100">
        <f t="shared" si="8"/>
        <v>72.8</v>
      </c>
      <c r="E32" s="100">
        <f t="shared" si="5"/>
        <v>100</v>
      </c>
      <c r="F32" s="100"/>
      <c r="G32" s="100">
        <v>0</v>
      </c>
      <c r="H32" s="100">
        <v>0</v>
      </c>
      <c r="I32" s="100">
        <v>0</v>
      </c>
      <c r="J32" s="98"/>
      <c r="K32" s="100">
        <v>72.8</v>
      </c>
      <c r="L32" s="100">
        <v>72.8</v>
      </c>
      <c r="M32" s="122">
        <f t="shared" si="6"/>
        <v>100</v>
      </c>
      <c r="N32" s="6"/>
      <c r="P32" s="49"/>
    </row>
    <row r="33" spans="1:16" x14ac:dyDescent="0.2">
      <c r="A33" s="80" t="s">
        <v>74</v>
      </c>
      <c r="B33" s="79" t="s">
        <v>13</v>
      </c>
      <c r="C33" s="100">
        <f t="shared" si="7"/>
        <v>12621.900000000001</v>
      </c>
      <c r="D33" s="100">
        <f>H33+L33</f>
        <v>10637.5</v>
      </c>
      <c r="E33" s="100">
        <f t="shared" si="5"/>
        <v>84.278119775944973</v>
      </c>
      <c r="F33" s="100"/>
      <c r="G33" s="100">
        <v>9369.2000000000007</v>
      </c>
      <c r="H33" s="100">
        <v>7384.8</v>
      </c>
      <c r="I33" s="100">
        <f>H33/G33*100</f>
        <v>78.819963283951665</v>
      </c>
      <c r="J33" s="98"/>
      <c r="K33" s="100">
        <v>3252.7</v>
      </c>
      <c r="L33" s="100">
        <v>3252.7</v>
      </c>
      <c r="M33" s="122">
        <f t="shared" si="6"/>
        <v>100</v>
      </c>
      <c r="N33" s="6"/>
      <c r="P33" s="49"/>
    </row>
    <row r="34" spans="1:16" x14ac:dyDescent="0.2">
      <c r="A34" s="80" t="s">
        <v>32</v>
      </c>
      <c r="B34" s="79" t="s">
        <v>16</v>
      </c>
      <c r="C34" s="100">
        <f>G34+K34</f>
        <v>306322.3</v>
      </c>
      <c r="D34" s="100">
        <f>H34+L34</f>
        <v>272572.2</v>
      </c>
      <c r="E34" s="100">
        <f t="shared" si="5"/>
        <v>88.982160293259753</v>
      </c>
      <c r="F34" s="100"/>
      <c r="G34" s="100">
        <v>85651.8</v>
      </c>
      <c r="H34" s="100">
        <v>79031.5</v>
      </c>
      <c r="I34" s="100">
        <f t="shared" si="14"/>
        <v>92.270681993840171</v>
      </c>
      <c r="J34" s="98"/>
      <c r="K34" s="100">
        <v>220670.5</v>
      </c>
      <c r="L34" s="100">
        <v>193540.7</v>
      </c>
      <c r="M34" s="122">
        <f>L34/K34*100</f>
        <v>87.705742271848749</v>
      </c>
      <c r="N34" s="6"/>
      <c r="P34" s="49"/>
    </row>
    <row r="35" spans="1:16" ht="24" customHeight="1" x14ac:dyDescent="0.2">
      <c r="A35" s="80" t="s">
        <v>35</v>
      </c>
      <c r="B35" s="79" t="s">
        <v>95</v>
      </c>
      <c r="C35" s="100">
        <f t="shared" ref="C35:C46" si="15">G35+K35</f>
        <v>7192.8</v>
      </c>
      <c r="D35" s="100">
        <f t="shared" ref="D35:D48" si="16">H35+L35</f>
        <v>6337.2</v>
      </c>
      <c r="E35" s="100">
        <f t="shared" ref="E35:E44" si="17">D35/C35*100</f>
        <v>88.104771438104763</v>
      </c>
      <c r="F35" s="100"/>
      <c r="G35" s="100">
        <v>3931.9</v>
      </c>
      <c r="H35" s="100">
        <v>3139.2</v>
      </c>
      <c r="I35" s="100">
        <f t="shared" si="14"/>
        <v>79.839263460413534</v>
      </c>
      <c r="J35" s="98"/>
      <c r="K35" s="100">
        <v>3260.9</v>
      </c>
      <c r="L35" s="100">
        <v>3198</v>
      </c>
      <c r="M35" s="122">
        <f t="shared" ref="M35:M43" si="18">L35/K35*100</f>
        <v>98.071084669876413</v>
      </c>
      <c r="N35" s="6"/>
      <c r="P35" s="49"/>
    </row>
    <row r="36" spans="1:16" s="73" customFormat="1" ht="27" customHeight="1" x14ac:dyDescent="0.2">
      <c r="A36" s="76" t="s">
        <v>108</v>
      </c>
      <c r="B36" s="77" t="s">
        <v>107</v>
      </c>
      <c r="C36" s="98">
        <f>G36+K36</f>
        <v>158964</v>
      </c>
      <c r="D36" s="98">
        <f t="shared" si="16"/>
        <v>136738.79999999999</v>
      </c>
      <c r="E36" s="98">
        <f>D36/C36*100</f>
        <v>86.018721219898836</v>
      </c>
      <c r="F36" s="5">
        <f>D36*100/D11</f>
        <v>2.9796104084889081</v>
      </c>
      <c r="G36" s="98">
        <f>G37+G38+G39+G40</f>
        <v>19863.3</v>
      </c>
      <c r="H36" s="98">
        <f>H37+H38+H39+H40</f>
        <v>17461.5</v>
      </c>
      <c r="I36" s="98">
        <f>H36/G36*100</f>
        <v>87.90835359683436</v>
      </c>
      <c r="J36" s="5">
        <f>H36*100/H11</f>
        <v>0.43153938921711793</v>
      </c>
      <c r="K36" s="98">
        <f>K37+K38+K39</f>
        <v>139100.70000000001</v>
      </c>
      <c r="L36" s="98">
        <f>L37+L38+L39</f>
        <v>119277.29999999999</v>
      </c>
      <c r="M36" s="121">
        <f t="shared" si="18"/>
        <v>85.748885519627123</v>
      </c>
      <c r="N36" s="5">
        <f>L36*100/L11</f>
        <v>12.698557859167162</v>
      </c>
    </row>
    <row r="37" spans="1:16" x14ac:dyDescent="0.2">
      <c r="A37" s="80" t="s">
        <v>15</v>
      </c>
      <c r="B37" s="79" t="s">
        <v>111</v>
      </c>
      <c r="C37" s="100">
        <f t="shared" si="15"/>
        <v>18956.599999999999</v>
      </c>
      <c r="D37" s="100">
        <f t="shared" si="16"/>
        <v>14065.5</v>
      </c>
      <c r="E37" s="100">
        <f t="shared" si="17"/>
        <v>74.198432208307409</v>
      </c>
      <c r="F37" s="100"/>
      <c r="G37" s="100">
        <v>6037.1</v>
      </c>
      <c r="H37" s="100">
        <v>6024.3</v>
      </c>
      <c r="I37" s="100">
        <f>H37/G37*100</f>
        <v>99.787977671398522</v>
      </c>
      <c r="J37" s="100"/>
      <c r="K37" s="100">
        <v>12919.5</v>
      </c>
      <c r="L37" s="100">
        <v>8041.2</v>
      </c>
      <c r="M37" s="122">
        <f t="shared" si="18"/>
        <v>62.240798792522931</v>
      </c>
      <c r="N37" s="5"/>
    </row>
    <row r="38" spans="1:16" x14ac:dyDescent="0.2">
      <c r="A38" s="80" t="s">
        <v>116</v>
      </c>
      <c r="B38" s="79" t="s">
        <v>9</v>
      </c>
      <c r="C38" s="100">
        <f t="shared" si="15"/>
        <v>50307.7</v>
      </c>
      <c r="D38" s="100">
        <f t="shared" si="16"/>
        <v>41421.300000000003</v>
      </c>
      <c r="E38" s="100">
        <f>D38/C38*100</f>
        <v>82.335904841604773</v>
      </c>
      <c r="F38" s="100"/>
      <c r="G38" s="100">
        <v>11973.6</v>
      </c>
      <c r="H38" s="100">
        <v>9930.1</v>
      </c>
      <c r="I38" s="100">
        <f t="shared" ref="I38:I41" si="19">H38/G38*100</f>
        <v>82.933286563773635</v>
      </c>
      <c r="J38" s="100"/>
      <c r="K38" s="100">
        <v>38334.1</v>
      </c>
      <c r="L38" s="100">
        <v>31491.200000000001</v>
      </c>
      <c r="M38" s="122">
        <f t="shared" si="18"/>
        <v>82.149313535468423</v>
      </c>
      <c r="N38" s="5"/>
    </row>
    <row r="39" spans="1:16" x14ac:dyDescent="0.2">
      <c r="A39" s="80" t="s">
        <v>105</v>
      </c>
      <c r="B39" s="79" t="s">
        <v>12</v>
      </c>
      <c r="C39" s="100">
        <f t="shared" si="15"/>
        <v>89338.700000000012</v>
      </c>
      <c r="D39" s="100">
        <f t="shared" si="16"/>
        <v>81118.399999999994</v>
      </c>
      <c r="E39" s="100">
        <f t="shared" si="17"/>
        <v>90.798724404989088</v>
      </c>
      <c r="F39" s="100"/>
      <c r="G39" s="100">
        <v>1491.6</v>
      </c>
      <c r="H39" s="100">
        <v>1373.5</v>
      </c>
      <c r="I39" s="100">
        <f t="shared" si="19"/>
        <v>92.082327701796729</v>
      </c>
      <c r="J39" s="100"/>
      <c r="K39" s="100">
        <v>87847.1</v>
      </c>
      <c r="L39" s="100">
        <v>79744.899999999994</v>
      </c>
      <c r="M39" s="122">
        <f t="shared" si="18"/>
        <v>90.776929460391969</v>
      </c>
      <c r="N39" s="5"/>
    </row>
    <row r="40" spans="1:16" ht="24" x14ac:dyDescent="0.2">
      <c r="A40" s="80" t="s">
        <v>275</v>
      </c>
      <c r="B40" s="79" t="s">
        <v>274</v>
      </c>
      <c r="C40" s="100">
        <f>G40+K40</f>
        <v>361</v>
      </c>
      <c r="D40" s="100">
        <f>H40+L40</f>
        <v>133.6</v>
      </c>
      <c r="E40" s="100">
        <f>D40/C40*100</f>
        <v>37.008310249307478</v>
      </c>
      <c r="F40" s="100"/>
      <c r="G40" s="100">
        <v>361</v>
      </c>
      <c r="H40" s="100">
        <v>133.6</v>
      </c>
      <c r="I40" s="100">
        <f>H40/G40*100</f>
        <v>37.008310249307478</v>
      </c>
      <c r="J40" s="100"/>
      <c r="K40" s="100"/>
      <c r="L40" s="100"/>
      <c r="M40" s="122"/>
      <c r="N40" s="5"/>
    </row>
    <row r="41" spans="1:16" x14ac:dyDescent="0.2">
      <c r="A41" s="76" t="s">
        <v>245</v>
      </c>
      <c r="B41" s="77" t="s">
        <v>243</v>
      </c>
      <c r="C41" s="98">
        <f>G41+K41</f>
        <v>40192.199999999997</v>
      </c>
      <c r="D41" s="98">
        <f t="shared" si="16"/>
        <v>21373.4</v>
      </c>
      <c r="E41" s="98">
        <f>D41/C41*100</f>
        <v>53.177979807027242</v>
      </c>
      <c r="F41" s="5">
        <f>D41*100/D11</f>
        <v>0.46573763339152341</v>
      </c>
      <c r="G41" s="98">
        <f>G43</f>
        <v>29393.9</v>
      </c>
      <c r="H41" s="98">
        <f>H43</f>
        <v>15636.1</v>
      </c>
      <c r="I41" s="98">
        <f t="shared" si="19"/>
        <v>53.195050673779257</v>
      </c>
      <c r="J41" s="5">
        <f>H41*100/H11</f>
        <v>0.38642688450234958</v>
      </c>
      <c r="K41" s="98">
        <f>K43+K42</f>
        <v>10798.3</v>
      </c>
      <c r="L41" s="98">
        <f>L43+L42</f>
        <v>5737.3</v>
      </c>
      <c r="M41" s="122">
        <f>L41/K41*100</f>
        <v>53.131511441615821</v>
      </c>
      <c r="N41" s="5">
        <f>L41*100/L11</f>
        <v>0.61080721985993791</v>
      </c>
    </row>
    <row r="42" spans="1:16" ht="19.5" customHeight="1" x14ac:dyDescent="0.2">
      <c r="A42" s="80" t="s">
        <v>261</v>
      </c>
      <c r="B42" s="79" t="s">
        <v>260</v>
      </c>
      <c r="C42" s="100">
        <f>G42+K42</f>
        <v>0</v>
      </c>
      <c r="D42" s="100">
        <f>H42+L42</f>
        <v>0</v>
      </c>
      <c r="E42" s="100">
        <v>0</v>
      </c>
      <c r="F42" s="5"/>
      <c r="G42" s="98">
        <v>0</v>
      </c>
      <c r="H42" s="98">
        <v>0</v>
      </c>
      <c r="I42" s="100">
        <v>0</v>
      </c>
      <c r="J42" s="5"/>
      <c r="K42" s="98">
        <v>0</v>
      </c>
      <c r="L42" s="98">
        <v>0</v>
      </c>
      <c r="M42" s="122">
        <v>0</v>
      </c>
      <c r="N42" s="5"/>
    </row>
    <row r="43" spans="1:16" ht="24" x14ac:dyDescent="0.2">
      <c r="A43" s="80" t="s">
        <v>246</v>
      </c>
      <c r="B43" s="79" t="s">
        <v>244</v>
      </c>
      <c r="C43" s="100">
        <f>G43+K43</f>
        <v>40192.199999999997</v>
      </c>
      <c r="D43" s="100">
        <f>H43+L43</f>
        <v>21373.4</v>
      </c>
      <c r="E43" s="100">
        <f>D43/C43*100</f>
        <v>53.177979807027242</v>
      </c>
      <c r="F43" s="100"/>
      <c r="G43" s="100">
        <v>29393.9</v>
      </c>
      <c r="H43" s="100">
        <v>15636.1</v>
      </c>
      <c r="I43" s="100">
        <f>H43/G43*100</f>
        <v>53.195050673779257</v>
      </c>
      <c r="J43" s="6"/>
      <c r="K43" s="100">
        <v>10798.3</v>
      </c>
      <c r="L43" s="100">
        <v>5737.3</v>
      </c>
      <c r="M43" s="122">
        <f t="shared" si="18"/>
        <v>53.131511441615821</v>
      </c>
      <c r="N43" s="6"/>
    </row>
    <row r="44" spans="1:16" s="73" customFormat="1" ht="16.5" customHeight="1" x14ac:dyDescent="0.2">
      <c r="A44" s="76" t="s">
        <v>122</v>
      </c>
      <c r="B44" s="77" t="s">
        <v>118</v>
      </c>
      <c r="C44" s="98">
        <f>G44+K44</f>
        <v>3012917.0000000005</v>
      </c>
      <c r="D44" s="98">
        <f>H44+L44</f>
        <v>2962637.4</v>
      </c>
      <c r="E44" s="98">
        <f t="shared" si="17"/>
        <v>98.331198635740691</v>
      </c>
      <c r="F44" s="5">
        <f>D44*100/D11</f>
        <v>64.55742798399956</v>
      </c>
      <c r="G44" s="98">
        <f>G45+G46+G47+G48+G49+G50</f>
        <v>3012480.3000000003</v>
      </c>
      <c r="H44" s="98">
        <f>H45+H46+H47+H48+H49+H50</f>
        <v>2962200.6999999997</v>
      </c>
      <c r="I44" s="98">
        <f>H44/G44*100</f>
        <v>98.330956720281264</v>
      </c>
      <c r="J44" s="5">
        <f>H44*100/H11</f>
        <v>73.207128873036055</v>
      </c>
      <c r="K44" s="98">
        <f>K45+K46+K47+K49+K50+K48</f>
        <v>436.7</v>
      </c>
      <c r="L44" s="98">
        <f>L45+L46+L47+L49+L50+L48</f>
        <v>436.7</v>
      </c>
      <c r="M44" s="121">
        <f>L44/K44*100</f>
        <v>100</v>
      </c>
      <c r="N44" s="5">
        <f>L44*100/L11</f>
        <v>4.6492167554918667E-2</v>
      </c>
    </row>
    <row r="45" spans="1:16" x14ac:dyDescent="0.2">
      <c r="A45" s="80" t="s">
        <v>51</v>
      </c>
      <c r="B45" s="79" t="s">
        <v>121</v>
      </c>
      <c r="C45" s="100">
        <f t="shared" si="15"/>
        <v>724335.6</v>
      </c>
      <c r="D45" s="100">
        <f t="shared" si="16"/>
        <v>718190.1</v>
      </c>
      <c r="E45" s="100">
        <f>D45/C45*100</f>
        <v>99.151567312168552</v>
      </c>
      <c r="F45" s="100"/>
      <c r="G45" s="100">
        <v>724335.6</v>
      </c>
      <c r="H45" s="100">
        <v>718190.1</v>
      </c>
      <c r="I45" s="100">
        <f>H45/G45*100</f>
        <v>99.151567312168552</v>
      </c>
      <c r="J45" s="100"/>
      <c r="K45" s="100"/>
      <c r="L45" s="100"/>
      <c r="M45" s="122"/>
      <c r="N45" s="6"/>
    </row>
    <row r="46" spans="1:16" x14ac:dyDescent="0.2">
      <c r="A46" s="80" t="s">
        <v>43</v>
      </c>
      <c r="B46" s="79" t="s">
        <v>22</v>
      </c>
      <c r="C46" s="100">
        <f t="shared" si="15"/>
        <v>1975297.1</v>
      </c>
      <c r="D46" s="100">
        <f t="shared" si="16"/>
        <v>1939553.3</v>
      </c>
      <c r="E46" s="100">
        <f t="shared" ref="E46:E52" si="20">D46/C46*100</f>
        <v>98.190459551628962</v>
      </c>
      <c r="F46" s="100"/>
      <c r="G46" s="100">
        <v>1975297.1</v>
      </c>
      <c r="H46" s="100">
        <v>1939553.3</v>
      </c>
      <c r="I46" s="100">
        <f t="shared" ref="I46:I62" si="21">H46/G46*100</f>
        <v>98.190459551628962</v>
      </c>
      <c r="J46" s="100"/>
      <c r="K46" s="100"/>
      <c r="L46" s="100"/>
      <c r="M46" s="122"/>
      <c r="N46" s="6"/>
    </row>
    <row r="47" spans="1:16" x14ac:dyDescent="0.2">
      <c r="A47" s="80" t="s">
        <v>232</v>
      </c>
      <c r="B47" s="79" t="s">
        <v>231</v>
      </c>
      <c r="C47" s="100">
        <f>G47+K47</f>
        <v>189668.1</v>
      </c>
      <c r="D47" s="100">
        <f t="shared" si="16"/>
        <v>184247.6</v>
      </c>
      <c r="E47" s="100">
        <f t="shared" si="20"/>
        <v>97.142112985789382</v>
      </c>
      <c r="F47" s="100"/>
      <c r="G47" s="100">
        <v>189668.1</v>
      </c>
      <c r="H47" s="100">
        <v>184247.6</v>
      </c>
      <c r="I47" s="100">
        <f>H47/G47*100</f>
        <v>97.142112985789382</v>
      </c>
      <c r="J47" s="100"/>
      <c r="K47" s="100"/>
      <c r="L47" s="100"/>
      <c r="M47" s="122"/>
      <c r="N47" s="6"/>
    </row>
    <row r="48" spans="1:16" ht="24" x14ac:dyDescent="0.2">
      <c r="A48" s="80" t="s">
        <v>239</v>
      </c>
      <c r="B48" s="79" t="s">
        <v>238</v>
      </c>
      <c r="C48" s="100">
        <f>G48+K48</f>
        <v>146.80000000000001</v>
      </c>
      <c r="D48" s="100">
        <f t="shared" si="16"/>
        <v>146.80000000000001</v>
      </c>
      <c r="E48" s="100">
        <f t="shared" si="20"/>
        <v>100</v>
      </c>
      <c r="F48" s="100"/>
      <c r="G48" s="100">
        <v>146.80000000000001</v>
      </c>
      <c r="H48" s="100">
        <v>146.80000000000001</v>
      </c>
      <c r="I48" s="100">
        <f>H48/G48*100</f>
        <v>100</v>
      </c>
      <c r="J48" s="100"/>
      <c r="K48" s="100"/>
      <c r="L48" s="100"/>
      <c r="M48" s="122"/>
      <c r="N48" s="6"/>
    </row>
    <row r="49" spans="1:14" x14ac:dyDescent="0.2">
      <c r="A49" s="80" t="s">
        <v>5</v>
      </c>
      <c r="B49" s="79" t="s">
        <v>93</v>
      </c>
      <c r="C49" s="100">
        <f t="shared" ref="C49:C52" si="22">G49+K49</f>
        <v>644.70000000000005</v>
      </c>
      <c r="D49" s="100">
        <f t="shared" ref="D49:D52" si="23">H49+L49</f>
        <v>644.70000000000005</v>
      </c>
      <c r="E49" s="100">
        <f t="shared" si="20"/>
        <v>100</v>
      </c>
      <c r="F49" s="100"/>
      <c r="G49" s="100">
        <v>208</v>
      </c>
      <c r="H49" s="100">
        <v>208</v>
      </c>
      <c r="I49" s="100">
        <f t="shared" si="21"/>
        <v>100</v>
      </c>
      <c r="J49" s="100"/>
      <c r="K49" s="100">
        <v>436.7</v>
      </c>
      <c r="L49" s="100">
        <v>436.7</v>
      </c>
      <c r="M49" s="122">
        <f t="shared" ref="M49:M52" si="24">L49/K49*100</f>
        <v>100</v>
      </c>
      <c r="N49" s="6"/>
    </row>
    <row r="50" spans="1:14" x14ac:dyDescent="0.2">
      <c r="A50" s="80" t="s">
        <v>45</v>
      </c>
      <c r="B50" s="79" t="s">
        <v>101</v>
      </c>
      <c r="C50" s="100">
        <f t="shared" si="22"/>
        <v>122824.7</v>
      </c>
      <c r="D50" s="100">
        <f t="shared" si="23"/>
        <v>119854.9</v>
      </c>
      <c r="E50" s="100">
        <f t="shared" si="20"/>
        <v>97.582082431302496</v>
      </c>
      <c r="F50" s="100"/>
      <c r="G50" s="100">
        <v>122824.7</v>
      </c>
      <c r="H50" s="100">
        <v>119854.9</v>
      </c>
      <c r="I50" s="100">
        <f t="shared" si="21"/>
        <v>97.582082431302496</v>
      </c>
      <c r="J50" s="100"/>
      <c r="K50" s="100"/>
      <c r="L50" s="100"/>
      <c r="M50" s="122"/>
      <c r="N50" s="6"/>
    </row>
    <row r="51" spans="1:14" s="73" customFormat="1" ht="14.25" customHeight="1" x14ac:dyDescent="0.2">
      <c r="A51" s="76" t="s">
        <v>4</v>
      </c>
      <c r="B51" s="77" t="s">
        <v>62</v>
      </c>
      <c r="C51" s="98">
        <f>G51+K51</f>
        <v>284098.09999999998</v>
      </c>
      <c r="D51" s="98">
        <f>H51+L51</f>
        <v>271569</v>
      </c>
      <c r="E51" s="98">
        <f t="shared" si="20"/>
        <v>95.58986842925033</v>
      </c>
      <c r="F51" s="5">
        <f>D51*100/D11</f>
        <v>5.9176314186092345</v>
      </c>
      <c r="G51" s="98">
        <f>G52+G53</f>
        <v>152204.20000000001</v>
      </c>
      <c r="H51" s="98">
        <f>H52+H53</f>
        <v>146480.6</v>
      </c>
      <c r="I51" s="98">
        <f t="shared" si="21"/>
        <v>96.239525584707906</v>
      </c>
      <c r="J51" s="5">
        <f>H51*100/H11</f>
        <v>3.6200869716895432</v>
      </c>
      <c r="K51" s="98">
        <f>K52+K53</f>
        <v>131893.9</v>
      </c>
      <c r="L51" s="98">
        <f>L52+L53</f>
        <v>125088.4</v>
      </c>
      <c r="M51" s="121">
        <f>L51/K51*100</f>
        <v>94.84017077362941</v>
      </c>
      <c r="N51" s="5">
        <f>L51*100/L11</f>
        <v>13.317222010480165</v>
      </c>
    </row>
    <row r="52" spans="1:14" x14ac:dyDescent="0.2">
      <c r="A52" s="80" t="s">
        <v>7</v>
      </c>
      <c r="B52" s="79" t="s">
        <v>67</v>
      </c>
      <c r="C52" s="100">
        <f t="shared" si="22"/>
        <v>227984.9</v>
      </c>
      <c r="D52" s="100">
        <f t="shared" si="23"/>
        <v>217337</v>
      </c>
      <c r="E52" s="100">
        <f t="shared" si="20"/>
        <v>95.329559106765402</v>
      </c>
      <c r="F52" s="100"/>
      <c r="G52" s="100">
        <v>96091</v>
      </c>
      <c r="H52" s="100">
        <v>92248.6</v>
      </c>
      <c r="I52" s="100">
        <f t="shared" si="21"/>
        <v>96.001290443433845</v>
      </c>
      <c r="J52" s="100"/>
      <c r="K52" s="100">
        <v>131893.9</v>
      </c>
      <c r="L52" s="100">
        <v>125088.4</v>
      </c>
      <c r="M52" s="122">
        <f t="shared" si="24"/>
        <v>94.84017077362941</v>
      </c>
      <c r="N52" s="6"/>
    </row>
    <row r="53" spans="1:14" ht="27" customHeight="1" x14ac:dyDescent="0.2">
      <c r="A53" s="80" t="s">
        <v>97</v>
      </c>
      <c r="B53" s="79" t="s">
        <v>100</v>
      </c>
      <c r="C53" s="100">
        <f t="shared" ref="C53:C60" si="25">G53+K53</f>
        <v>56113.2</v>
      </c>
      <c r="D53" s="100">
        <f t="shared" ref="D53:D60" si="26">H53+L53</f>
        <v>54232</v>
      </c>
      <c r="E53" s="100">
        <f t="shared" ref="E53:E60" si="27">D53/C53*100</f>
        <v>96.647491142904002</v>
      </c>
      <c r="F53" s="100"/>
      <c r="G53" s="100">
        <v>56113.2</v>
      </c>
      <c r="H53" s="100">
        <v>54232</v>
      </c>
      <c r="I53" s="100">
        <f t="shared" si="21"/>
        <v>96.647491142904002</v>
      </c>
      <c r="J53" s="100"/>
      <c r="K53" s="100"/>
      <c r="L53" s="100"/>
      <c r="M53" s="122"/>
      <c r="N53" s="6"/>
    </row>
    <row r="54" spans="1:14" s="73" customFormat="1" ht="19.5" customHeight="1" x14ac:dyDescent="0.2">
      <c r="A54" s="76" t="s">
        <v>0</v>
      </c>
      <c r="B54" s="77" t="s">
        <v>112</v>
      </c>
      <c r="C54" s="98">
        <f t="shared" si="25"/>
        <v>94923.199999999997</v>
      </c>
      <c r="D54" s="98">
        <f t="shared" si="26"/>
        <v>94396.5</v>
      </c>
      <c r="E54" s="98">
        <f t="shared" si="27"/>
        <v>99.445130379085413</v>
      </c>
      <c r="F54" s="5">
        <f>D54*100/D11</f>
        <v>2.0569494095671694</v>
      </c>
      <c r="G54" s="98">
        <f>G55+G56+G57+G58</f>
        <v>70954.7</v>
      </c>
      <c r="H54" s="98">
        <f>H55+H56+H57+H58</f>
        <v>70446</v>
      </c>
      <c r="I54" s="98">
        <f t="shared" si="21"/>
        <v>99.283063701206558</v>
      </c>
      <c r="J54" s="5">
        <f>H54*100/H11</f>
        <v>1.7409858152386157</v>
      </c>
      <c r="K54" s="98">
        <f>K55+K56+K57+K58</f>
        <v>23968.5</v>
      </c>
      <c r="L54" s="98">
        <f>L55+L56+L57+L58</f>
        <v>23950.5</v>
      </c>
      <c r="M54" s="121">
        <f t="shared" ref="M54:M60" si="28">L54/K54*100</f>
        <v>99.924901433130984</v>
      </c>
      <c r="N54" s="5">
        <f>L54*100/L11</f>
        <v>2.5498297664851832</v>
      </c>
    </row>
    <row r="55" spans="1:14" x14ac:dyDescent="0.2">
      <c r="A55" s="80" t="s">
        <v>115</v>
      </c>
      <c r="B55" s="79" t="s">
        <v>113</v>
      </c>
      <c r="C55" s="100">
        <f t="shared" si="25"/>
        <v>37962.9</v>
      </c>
      <c r="D55" s="100">
        <f t="shared" si="26"/>
        <v>37944.9</v>
      </c>
      <c r="E55" s="100">
        <f t="shared" si="27"/>
        <v>99.952585287214617</v>
      </c>
      <c r="F55" s="100"/>
      <c r="G55" s="100">
        <v>19039.400000000001</v>
      </c>
      <c r="H55" s="100">
        <v>19039.400000000001</v>
      </c>
      <c r="I55" s="100">
        <f t="shared" si="21"/>
        <v>100</v>
      </c>
      <c r="J55" s="100"/>
      <c r="K55" s="100">
        <v>18923.5</v>
      </c>
      <c r="L55" s="100">
        <v>18905.5</v>
      </c>
      <c r="M55" s="122">
        <f t="shared" si="28"/>
        <v>99.904880175443239</v>
      </c>
      <c r="N55" s="6"/>
    </row>
    <row r="56" spans="1:14" x14ac:dyDescent="0.2">
      <c r="A56" s="80" t="s">
        <v>102</v>
      </c>
      <c r="B56" s="79" t="s">
        <v>17</v>
      </c>
      <c r="C56" s="100">
        <f t="shared" si="25"/>
        <v>26211.599999999999</v>
      </c>
      <c r="D56" s="100">
        <f t="shared" si="26"/>
        <v>25702.9</v>
      </c>
      <c r="E56" s="100">
        <f t="shared" si="27"/>
        <v>98.059256207175466</v>
      </c>
      <c r="F56" s="100"/>
      <c r="G56" s="100">
        <v>21166.6</v>
      </c>
      <c r="H56" s="100">
        <v>20657.900000000001</v>
      </c>
      <c r="I56" s="100">
        <f t="shared" si="21"/>
        <v>97.596685343890869</v>
      </c>
      <c r="J56" s="100"/>
      <c r="K56" s="100">
        <v>5045</v>
      </c>
      <c r="L56" s="100">
        <v>5045</v>
      </c>
      <c r="M56" s="122">
        <f t="shared" si="28"/>
        <v>100</v>
      </c>
      <c r="N56" s="6"/>
    </row>
    <row r="57" spans="1:14" x14ac:dyDescent="0.2">
      <c r="A57" s="80" t="s">
        <v>84</v>
      </c>
      <c r="B57" s="79" t="s">
        <v>20</v>
      </c>
      <c r="C57" s="100">
        <f t="shared" si="25"/>
        <v>27154.799999999999</v>
      </c>
      <c r="D57" s="100">
        <f t="shared" si="26"/>
        <v>27154.799999999999</v>
      </c>
      <c r="E57" s="100">
        <f t="shared" si="27"/>
        <v>100</v>
      </c>
      <c r="F57" s="100"/>
      <c r="G57" s="100">
        <v>27154.799999999999</v>
      </c>
      <c r="H57" s="100">
        <v>27154.799999999999</v>
      </c>
      <c r="I57" s="100">
        <f t="shared" si="21"/>
        <v>100</v>
      </c>
      <c r="J57" s="100"/>
      <c r="K57" s="100"/>
      <c r="L57" s="100"/>
      <c r="M57" s="122"/>
      <c r="N57" s="6"/>
    </row>
    <row r="58" spans="1:14" ht="23.25" customHeight="1" x14ac:dyDescent="0.2">
      <c r="A58" s="80" t="s">
        <v>68</v>
      </c>
      <c r="B58" s="79" t="s">
        <v>59</v>
      </c>
      <c r="C58" s="100">
        <f t="shared" si="25"/>
        <v>3593.9</v>
      </c>
      <c r="D58" s="100">
        <f t="shared" si="26"/>
        <v>3593.9</v>
      </c>
      <c r="E58" s="100">
        <f t="shared" si="27"/>
        <v>100</v>
      </c>
      <c r="F58" s="100"/>
      <c r="G58" s="100">
        <v>3593.9</v>
      </c>
      <c r="H58" s="100">
        <v>3593.9</v>
      </c>
      <c r="I58" s="100">
        <f t="shared" si="21"/>
        <v>100</v>
      </c>
      <c r="J58" s="100"/>
      <c r="K58" s="100"/>
      <c r="L58" s="100"/>
      <c r="M58" s="122"/>
      <c r="N58" s="6"/>
    </row>
    <row r="59" spans="1:14" s="73" customFormat="1" ht="18" customHeight="1" x14ac:dyDescent="0.2">
      <c r="A59" s="76" t="s">
        <v>19</v>
      </c>
      <c r="B59" s="77" t="s">
        <v>54</v>
      </c>
      <c r="C59" s="98">
        <f t="shared" si="25"/>
        <v>148870.29999999999</v>
      </c>
      <c r="D59" s="98">
        <f t="shared" si="26"/>
        <v>140941.9</v>
      </c>
      <c r="E59" s="98">
        <f t="shared" si="27"/>
        <v>94.674290305050775</v>
      </c>
      <c r="F59" s="5">
        <f>D59*100/D11</f>
        <v>3.0711981692994446</v>
      </c>
      <c r="G59" s="98">
        <f>G60+G61+G62</f>
        <v>96111.6</v>
      </c>
      <c r="H59" s="98">
        <f>H60+H61+H62</f>
        <v>91123.9</v>
      </c>
      <c r="I59" s="98">
        <f t="shared" si="21"/>
        <v>94.81051194652882</v>
      </c>
      <c r="J59" s="5">
        <f>H59*100/H11</f>
        <v>2.2520145548252861</v>
      </c>
      <c r="K59" s="98">
        <f>K60+K61</f>
        <v>52758.7</v>
      </c>
      <c r="L59" s="98">
        <f>L60+L61</f>
        <v>49818</v>
      </c>
      <c r="M59" s="121">
        <f t="shared" si="28"/>
        <v>94.426132562022943</v>
      </c>
      <c r="N59" s="5">
        <f>L59*100/L11</f>
        <v>5.3037481182755624</v>
      </c>
    </row>
    <row r="60" spans="1:14" x14ac:dyDescent="0.2">
      <c r="A60" s="80" t="s">
        <v>82</v>
      </c>
      <c r="B60" s="79" t="s">
        <v>58</v>
      </c>
      <c r="C60" s="100">
        <f t="shared" si="25"/>
        <v>1663.6000000000001</v>
      </c>
      <c r="D60" s="100">
        <f t="shared" si="26"/>
        <v>1033</v>
      </c>
      <c r="E60" s="100">
        <f t="shared" si="27"/>
        <v>62.094253426304391</v>
      </c>
      <c r="F60" s="100"/>
      <c r="G60" s="100">
        <v>89.9</v>
      </c>
      <c r="H60" s="100">
        <v>89.9</v>
      </c>
      <c r="I60" s="100">
        <f>H60/G60*100</f>
        <v>100</v>
      </c>
      <c r="J60" s="100"/>
      <c r="K60" s="100">
        <v>1573.7</v>
      </c>
      <c r="L60" s="100">
        <v>943.1</v>
      </c>
      <c r="M60" s="122">
        <f t="shared" si="28"/>
        <v>59.928830145516933</v>
      </c>
      <c r="N60" s="6"/>
    </row>
    <row r="61" spans="1:14" x14ac:dyDescent="0.2">
      <c r="A61" s="80" t="s">
        <v>76</v>
      </c>
      <c r="B61" s="79" t="s">
        <v>61</v>
      </c>
      <c r="C61" s="100">
        <f t="shared" ref="C61" si="29">G61+K61</f>
        <v>85384</v>
      </c>
      <c r="D61" s="100">
        <f t="shared" ref="D61" si="30">H61+L61</f>
        <v>80299.5</v>
      </c>
      <c r="E61" s="100">
        <f t="shared" ref="E61:E67" si="31">D61/C61*100</f>
        <v>94.045137262250535</v>
      </c>
      <c r="F61" s="100"/>
      <c r="G61" s="100">
        <v>34199</v>
      </c>
      <c r="H61" s="100">
        <v>31424.6</v>
      </c>
      <c r="I61" s="100">
        <f t="shared" si="21"/>
        <v>91.88748209011959</v>
      </c>
      <c r="J61" s="100"/>
      <c r="K61" s="100">
        <v>51185</v>
      </c>
      <c r="L61" s="100">
        <v>48874.9</v>
      </c>
      <c r="M61" s="122">
        <f t="shared" ref="M61:M70" si="32">L61/K61*100</f>
        <v>95.486763700302816</v>
      </c>
      <c r="N61" s="6"/>
    </row>
    <row r="62" spans="1:14" x14ac:dyDescent="0.2">
      <c r="A62" s="80" t="s">
        <v>264</v>
      </c>
      <c r="B62" s="79" t="s">
        <v>265</v>
      </c>
      <c r="C62" s="100">
        <f t="shared" ref="C62" si="33">G62+K62</f>
        <v>61822.7</v>
      </c>
      <c r="D62" s="100">
        <f t="shared" ref="D62" si="34">H62+L62</f>
        <v>59609.4</v>
      </c>
      <c r="E62" s="100">
        <f t="shared" ref="E62" si="35">D62/C62*100</f>
        <v>96.41992342618488</v>
      </c>
      <c r="F62" s="100"/>
      <c r="G62" s="100">
        <v>61822.7</v>
      </c>
      <c r="H62" s="100">
        <v>59609.4</v>
      </c>
      <c r="I62" s="100">
        <f t="shared" si="21"/>
        <v>96.41992342618488</v>
      </c>
      <c r="J62" s="100"/>
      <c r="K62" s="100"/>
      <c r="L62" s="100"/>
      <c r="M62" s="122"/>
      <c r="N62" s="6"/>
    </row>
    <row r="63" spans="1:14" s="73" customFormat="1" ht="37.5" customHeight="1" x14ac:dyDescent="0.2">
      <c r="A63" s="76" t="s">
        <v>87</v>
      </c>
      <c r="B63" s="77" t="s">
        <v>38</v>
      </c>
      <c r="C63" s="98">
        <f>G63+K63</f>
        <v>0</v>
      </c>
      <c r="D63" s="98">
        <f>H63+L63</f>
        <v>0</v>
      </c>
      <c r="E63" s="98">
        <v>0</v>
      </c>
      <c r="F63" s="5">
        <f>D63*100/D11</f>
        <v>0</v>
      </c>
      <c r="G63" s="98">
        <v>0</v>
      </c>
      <c r="H63" s="98">
        <v>0</v>
      </c>
      <c r="I63" s="98">
        <v>0</v>
      </c>
      <c r="J63" s="5">
        <f>H63*100/H11</f>
        <v>0</v>
      </c>
      <c r="K63" s="98">
        <f>K64</f>
        <v>0</v>
      </c>
      <c r="L63" s="98">
        <f t="shared" ref="L63" si="36">L64</f>
        <v>0</v>
      </c>
      <c r="M63" s="98">
        <f t="shared" ref="M63:N63" si="37">M64</f>
        <v>0</v>
      </c>
      <c r="N63" s="98">
        <f t="shared" si="37"/>
        <v>0</v>
      </c>
    </row>
    <row r="64" spans="1:14" ht="27.75" customHeight="1" x14ac:dyDescent="0.2">
      <c r="A64" s="80" t="s">
        <v>110</v>
      </c>
      <c r="B64" s="79" t="s">
        <v>71</v>
      </c>
      <c r="C64" s="100">
        <f>G64+K64</f>
        <v>0</v>
      </c>
      <c r="D64" s="100">
        <f>H64+L64</f>
        <v>0</v>
      </c>
      <c r="E64" s="100">
        <v>0</v>
      </c>
      <c r="F64" s="100"/>
      <c r="G64" s="100">
        <v>0</v>
      </c>
      <c r="H64" s="100">
        <v>0</v>
      </c>
      <c r="I64" s="100">
        <v>0</v>
      </c>
      <c r="J64" s="100"/>
      <c r="K64" s="100">
        <v>0</v>
      </c>
      <c r="L64" s="100">
        <v>0</v>
      </c>
      <c r="M64" s="122">
        <v>0</v>
      </c>
      <c r="N64" s="6"/>
    </row>
    <row r="65" spans="1:33" s="73" customFormat="1" ht="61.5" customHeight="1" x14ac:dyDescent="0.2">
      <c r="A65" s="76" t="s">
        <v>34</v>
      </c>
      <c r="B65" s="77" t="s">
        <v>106</v>
      </c>
      <c r="C65" s="98">
        <f>C66+C67+C68</f>
        <v>0</v>
      </c>
      <c r="D65" s="98">
        <f>D66+D67+D68</f>
        <v>0</v>
      </c>
      <c r="E65" s="98">
        <v>0</v>
      </c>
      <c r="F65" s="5">
        <f>D65*100/D11</f>
        <v>0</v>
      </c>
      <c r="G65" s="98">
        <f>G66+G67+G68</f>
        <v>348055.5</v>
      </c>
      <c r="H65" s="98">
        <f>H66+H67+H68</f>
        <v>348055.5</v>
      </c>
      <c r="I65" s="98">
        <f t="shared" ref="I65:I119" si="38">H65/G65*100</f>
        <v>100</v>
      </c>
      <c r="J65" s="5">
        <f>H65*100/H11</f>
        <v>8.6017614685828008</v>
      </c>
      <c r="K65" s="98">
        <f>K66+K67+K68</f>
        <v>20813.3</v>
      </c>
      <c r="L65" s="98">
        <f t="shared" ref="L65:N65" si="39">L66+L67+L68</f>
        <v>20813.3</v>
      </c>
      <c r="M65" s="98">
        <f t="shared" si="39"/>
        <v>100</v>
      </c>
      <c r="N65" s="98">
        <f t="shared" si="39"/>
        <v>0</v>
      </c>
    </row>
    <row r="66" spans="1:33" ht="36" x14ac:dyDescent="0.2">
      <c r="A66" s="80" t="s">
        <v>235</v>
      </c>
      <c r="B66" s="79" t="s">
        <v>6</v>
      </c>
      <c r="C66" s="100">
        <f>G66+K66-296978.3</f>
        <v>0</v>
      </c>
      <c r="D66" s="100">
        <f>H66+L66-296978.3</f>
        <v>0</v>
      </c>
      <c r="E66" s="100">
        <v>0</v>
      </c>
      <c r="F66" s="100"/>
      <c r="G66" s="100">
        <v>296978.3</v>
      </c>
      <c r="H66" s="100">
        <v>296978.3</v>
      </c>
      <c r="I66" s="100">
        <f>H66/G66*100</f>
        <v>100</v>
      </c>
      <c r="J66" s="100"/>
      <c r="K66" s="100"/>
      <c r="L66" s="100"/>
      <c r="M66" s="122"/>
      <c r="N66" s="6"/>
    </row>
    <row r="67" spans="1:33" hidden="1" x14ac:dyDescent="0.2">
      <c r="A67" s="80" t="s">
        <v>234</v>
      </c>
      <c r="B67" s="79" t="s">
        <v>233</v>
      </c>
      <c r="C67" s="100">
        <v>0</v>
      </c>
      <c r="D67" s="100">
        <f>L67</f>
        <v>0</v>
      </c>
      <c r="E67" s="100" t="e">
        <f t="shared" si="31"/>
        <v>#DIV/0!</v>
      </c>
      <c r="F67" s="100"/>
      <c r="G67" s="100">
        <v>0</v>
      </c>
      <c r="H67" s="100">
        <v>0</v>
      </c>
      <c r="I67" s="100" t="e">
        <f t="shared" si="38"/>
        <v>#DIV/0!</v>
      </c>
      <c r="J67" s="100"/>
      <c r="K67" s="100"/>
      <c r="L67" s="100"/>
      <c r="M67" s="122"/>
      <c r="N67" s="6"/>
    </row>
    <row r="68" spans="1:33" ht="21" customHeight="1" x14ac:dyDescent="0.2">
      <c r="A68" s="80" t="s">
        <v>242</v>
      </c>
      <c r="B68" s="79" t="s">
        <v>241</v>
      </c>
      <c r="C68" s="100">
        <f>G68+K68-51077.2-20813.3</f>
        <v>0</v>
      </c>
      <c r="D68" s="100">
        <f>H68+L68-20813.3-51077.2</f>
        <v>0</v>
      </c>
      <c r="E68" s="100">
        <v>0</v>
      </c>
      <c r="F68" s="100"/>
      <c r="G68" s="100">
        <v>51077.2</v>
      </c>
      <c r="H68" s="100">
        <v>51077.2</v>
      </c>
      <c r="I68" s="100">
        <f t="shared" si="38"/>
        <v>100</v>
      </c>
      <c r="J68" s="100"/>
      <c r="K68" s="100">
        <v>20813.3</v>
      </c>
      <c r="L68" s="100">
        <v>20813.3</v>
      </c>
      <c r="M68" s="122">
        <f t="shared" si="32"/>
        <v>100</v>
      </c>
      <c r="N68" s="6"/>
    </row>
    <row r="69" spans="1:33" s="73" customFormat="1" ht="34.5" customHeight="1" x14ac:dyDescent="0.2">
      <c r="A69" s="81" t="s">
        <v>36</v>
      </c>
      <c r="B69" s="82" t="s">
        <v>103</v>
      </c>
      <c r="C69" s="98">
        <f>G69+K69</f>
        <v>-189623.59999999974</v>
      </c>
      <c r="D69" s="98">
        <f>H69+L69</f>
        <v>8290.7000000000007</v>
      </c>
      <c r="E69" s="98">
        <v>0</v>
      </c>
      <c r="F69" s="103"/>
      <c r="G69" s="98">
        <f>-G73</f>
        <v>-90540.999999999724</v>
      </c>
      <c r="H69" s="98">
        <f>-H73</f>
        <v>39651</v>
      </c>
      <c r="I69" s="47">
        <f>H69/G69*100</f>
        <v>-43.79341955578149</v>
      </c>
      <c r="J69" s="103"/>
      <c r="K69" s="98">
        <v>-99082.6</v>
      </c>
      <c r="L69" s="98">
        <v>-31360.3</v>
      </c>
      <c r="M69" s="121">
        <f>L69/K69*100</f>
        <v>31.650663184050476</v>
      </c>
      <c r="N69" s="5"/>
    </row>
    <row r="70" spans="1:33" ht="25.5" hidden="1" customHeight="1" x14ac:dyDescent="0.2">
      <c r="A70" s="83"/>
      <c r="B70" s="84"/>
      <c r="C70" s="13"/>
      <c r="D70" s="13"/>
      <c r="E70" s="13"/>
      <c r="F70" s="50">
        <f>D70*100/D14</f>
        <v>0</v>
      </c>
      <c r="G70" s="13"/>
      <c r="H70" s="13"/>
      <c r="I70" s="109" t="e">
        <f t="shared" si="38"/>
        <v>#DIV/0!</v>
      </c>
      <c r="J70" s="13"/>
      <c r="K70" s="13"/>
      <c r="L70" s="109" t="e">
        <f>#REF!+#REF!</f>
        <v>#REF!</v>
      </c>
      <c r="M70" s="123" t="e">
        <f t="shared" si="32"/>
        <v>#REF!</v>
      </c>
      <c r="N70" s="124"/>
    </row>
    <row r="71" spans="1:33" ht="71.25" customHeight="1" x14ac:dyDescent="0.2">
      <c r="A71" s="85"/>
      <c r="B71" s="14"/>
      <c r="C71" s="14"/>
      <c r="D71" s="14"/>
      <c r="E71" s="14"/>
      <c r="F71" s="134"/>
      <c r="G71" s="14"/>
      <c r="H71" s="14"/>
      <c r="I71" s="135"/>
      <c r="J71" s="14"/>
      <c r="K71" s="14"/>
      <c r="L71" s="14"/>
      <c r="M71" s="137"/>
      <c r="N71" s="14"/>
    </row>
    <row r="72" spans="1:33" ht="18" customHeight="1" x14ac:dyDescent="0.2">
      <c r="A72" s="140" t="s">
        <v>25</v>
      </c>
      <c r="B72" s="140"/>
      <c r="C72" s="140"/>
      <c r="D72" s="15" t="s">
        <v>42</v>
      </c>
      <c r="E72" s="64" t="s">
        <v>42</v>
      </c>
      <c r="F72" s="134"/>
      <c r="G72" s="15" t="s">
        <v>42</v>
      </c>
      <c r="H72" s="64" t="s">
        <v>42</v>
      </c>
      <c r="I72" s="136"/>
      <c r="J72" s="64" t="s">
        <v>42</v>
      </c>
      <c r="K72" s="15" t="s">
        <v>42</v>
      </c>
      <c r="L72" s="15" t="s">
        <v>42</v>
      </c>
      <c r="M72" s="137"/>
      <c r="N72" s="15" t="s">
        <v>42</v>
      </c>
      <c r="O72" s="86" t="s">
        <v>42</v>
      </c>
      <c r="P72" s="86" t="s">
        <v>42</v>
      </c>
      <c r="Q72" s="86" t="s">
        <v>42</v>
      </c>
      <c r="R72" s="86" t="s">
        <v>42</v>
      </c>
      <c r="S72" s="86" t="s">
        <v>42</v>
      </c>
      <c r="T72" s="86" t="s">
        <v>42</v>
      </c>
      <c r="U72" s="86" t="s">
        <v>42</v>
      </c>
      <c r="V72" s="141"/>
      <c r="W72" s="141"/>
      <c r="X72" s="46"/>
      <c r="Y72" s="46"/>
      <c r="Z72" s="46"/>
      <c r="AA72" s="46"/>
      <c r="AB72" s="46"/>
      <c r="AC72" s="46"/>
      <c r="AD72" s="46"/>
      <c r="AE72" s="46"/>
      <c r="AF72" s="46"/>
      <c r="AG72" s="46"/>
    </row>
    <row r="73" spans="1:33" s="73" customFormat="1" ht="24" x14ac:dyDescent="0.2">
      <c r="A73" s="3" t="s">
        <v>48</v>
      </c>
      <c r="B73" s="4" t="s">
        <v>103</v>
      </c>
      <c r="C73" s="5">
        <f>G73+K73</f>
        <v>189623.59999999977</v>
      </c>
      <c r="D73" s="5">
        <f>H73+L73</f>
        <v>-8290.7000000000698</v>
      </c>
      <c r="E73" s="47">
        <f>D73/C73*100</f>
        <v>-4.3721878500355862</v>
      </c>
      <c r="F73" s="5"/>
      <c r="G73" s="5">
        <f>G77+G108+G102+G105</f>
        <v>90540.999999999724</v>
      </c>
      <c r="H73" s="51">
        <f>H77+H87+H108+H102</f>
        <v>-39651</v>
      </c>
      <c r="I73" s="125">
        <f>H73/G73*100</f>
        <v>-43.79341955578149</v>
      </c>
      <c r="J73" s="51"/>
      <c r="K73" s="5">
        <f>K77+K87+K108+K102</f>
        <v>99082.600000000049</v>
      </c>
      <c r="L73" s="5">
        <f>L77+L87+L108+L102</f>
        <v>31360.29999999993</v>
      </c>
      <c r="M73" s="98">
        <f t="shared" ref="M73" si="40">L73/K73*100</f>
        <v>31.650663184050394</v>
      </c>
      <c r="N73" s="5"/>
    </row>
    <row r="74" spans="1:33" x14ac:dyDescent="0.2">
      <c r="A74" s="87" t="s">
        <v>28</v>
      </c>
      <c r="B74" s="88"/>
      <c r="C74" s="16"/>
      <c r="D74" s="16"/>
      <c r="E74" s="16"/>
      <c r="F74" s="51"/>
      <c r="G74" s="16"/>
      <c r="H74" s="16"/>
      <c r="I74" s="47"/>
      <c r="J74" s="16"/>
      <c r="K74" s="16"/>
      <c r="L74" s="16"/>
      <c r="M74" s="126"/>
      <c r="N74" s="16"/>
    </row>
    <row r="75" spans="1:33" ht="18" customHeight="1" x14ac:dyDescent="0.2">
      <c r="A75" s="1" t="s">
        <v>37</v>
      </c>
      <c r="B75" s="2" t="s">
        <v>103</v>
      </c>
      <c r="C75" s="6">
        <f>G75+K75</f>
        <v>69680.100000000006</v>
      </c>
      <c r="D75" s="6">
        <f>H75+L75</f>
        <v>0</v>
      </c>
      <c r="E75" s="48">
        <f>D75/C75*100</f>
        <v>0</v>
      </c>
      <c r="F75" s="5"/>
      <c r="G75" s="6">
        <v>63842.3</v>
      </c>
      <c r="H75" s="6">
        <v>0</v>
      </c>
      <c r="I75" s="48">
        <f>H75/G75*100</f>
        <v>0</v>
      </c>
      <c r="J75" s="6"/>
      <c r="K75" s="6">
        <v>5837.8</v>
      </c>
      <c r="L75" s="6">
        <v>0</v>
      </c>
      <c r="M75" s="122">
        <f>L75/K75*100</f>
        <v>0</v>
      </c>
      <c r="N75" s="6"/>
    </row>
    <row r="76" spans="1:33" x14ac:dyDescent="0.2">
      <c r="A76" s="1" t="s">
        <v>91</v>
      </c>
      <c r="B76" s="2"/>
      <c r="C76" s="6"/>
      <c r="D76" s="6"/>
      <c r="E76" s="6"/>
      <c r="F76" s="5"/>
      <c r="G76" s="6"/>
      <c r="H76" s="6"/>
      <c r="I76" s="47"/>
      <c r="J76" s="6"/>
      <c r="K76" s="6"/>
      <c r="L76" s="6"/>
      <c r="M76" s="6"/>
      <c r="N76" s="6"/>
    </row>
    <row r="77" spans="1:33" s="73" customFormat="1" ht="24" x14ac:dyDescent="0.2">
      <c r="A77" s="3" t="s">
        <v>137</v>
      </c>
      <c r="B77" s="4" t="s">
        <v>40</v>
      </c>
      <c r="C77" s="5">
        <f>G77+K77</f>
        <v>69680.100000000006</v>
      </c>
      <c r="D77" s="5">
        <f t="shared" ref="D77:D119" si="41">H77+L77</f>
        <v>0</v>
      </c>
      <c r="E77" s="47">
        <f t="shared" ref="E77:E120" si="42">D77/C77*100</f>
        <v>0</v>
      </c>
      <c r="F77" s="5"/>
      <c r="G77" s="5">
        <f>G78+G79</f>
        <v>63842.3</v>
      </c>
      <c r="H77" s="5">
        <f>H78+H79</f>
        <v>0</v>
      </c>
      <c r="I77" s="47">
        <f t="shared" si="38"/>
        <v>0</v>
      </c>
      <c r="J77" s="5"/>
      <c r="K77" s="5">
        <f>K78+K79</f>
        <v>5837.8</v>
      </c>
      <c r="L77" s="5">
        <f>L78</f>
        <v>0</v>
      </c>
      <c r="M77" s="98">
        <f t="shared" ref="M77" si="43">L77/K77*100</f>
        <v>0</v>
      </c>
      <c r="N77" s="5"/>
    </row>
    <row r="78" spans="1:33" ht="33.75" customHeight="1" x14ac:dyDescent="0.2">
      <c r="A78" s="1" t="s">
        <v>138</v>
      </c>
      <c r="B78" s="2" t="s">
        <v>52</v>
      </c>
      <c r="C78" s="6">
        <f t="shared" ref="C78:C119" si="44">G78+K78</f>
        <v>70943.100000000006</v>
      </c>
      <c r="D78" s="6">
        <f t="shared" si="41"/>
        <v>0</v>
      </c>
      <c r="E78" s="48">
        <f t="shared" si="42"/>
        <v>0</v>
      </c>
      <c r="F78" s="5"/>
      <c r="G78" s="6">
        <v>63842.3</v>
      </c>
      <c r="H78" s="6">
        <v>0</v>
      </c>
      <c r="I78" s="48">
        <f>H78/G78*100</f>
        <v>0</v>
      </c>
      <c r="J78" s="6"/>
      <c r="K78" s="6">
        <v>7100.8</v>
      </c>
      <c r="L78" s="6">
        <v>0</v>
      </c>
      <c r="M78" s="122">
        <f t="shared" ref="M78:M101" si="45">L78/K78*100</f>
        <v>0</v>
      </c>
      <c r="N78" s="6"/>
    </row>
    <row r="79" spans="1:33" ht="39.75" customHeight="1" x14ac:dyDescent="0.2">
      <c r="A79" s="1" t="s">
        <v>139</v>
      </c>
      <c r="B79" s="2" t="s">
        <v>11</v>
      </c>
      <c r="C79" s="6">
        <f t="shared" si="44"/>
        <v>-1263</v>
      </c>
      <c r="D79" s="6">
        <f t="shared" si="41"/>
        <v>0</v>
      </c>
      <c r="E79" s="48">
        <f t="shared" si="42"/>
        <v>0</v>
      </c>
      <c r="F79" s="5"/>
      <c r="G79" s="6">
        <v>0</v>
      </c>
      <c r="H79" s="6">
        <v>0</v>
      </c>
      <c r="I79" s="48">
        <v>0</v>
      </c>
      <c r="J79" s="6"/>
      <c r="K79" s="6">
        <v>-1263</v>
      </c>
      <c r="L79" s="6">
        <v>0</v>
      </c>
      <c r="M79" s="122">
        <f t="shared" si="45"/>
        <v>0</v>
      </c>
      <c r="N79" s="6"/>
    </row>
    <row r="80" spans="1:33" ht="13.5" hidden="1" customHeight="1" x14ac:dyDescent="0.2">
      <c r="A80" s="1" t="s">
        <v>140</v>
      </c>
      <c r="B80" s="2" t="s">
        <v>141</v>
      </c>
      <c r="C80" s="6">
        <f t="shared" si="44"/>
        <v>0</v>
      </c>
      <c r="D80" s="6">
        <f t="shared" si="41"/>
        <v>0</v>
      </c>
      <c r="E80" s="47" t="e">
        <f t="shared" si="42"/>
        <v>#DIV/0!</v>
      </c>
      <c r="F80" s="5">
        <f>D80*100/D24</f>
        <v>0</v>
      </c>
      <c r="G80" s="6">
        <v>0</v>
      </c>
      <c r="H80" s="6">
        <v>0</v>
      </c>
      <c r="I80" s="48" t="e">
        <f t="shared" ref="I80:I101" si="46">H80/G80*100</f>
        <v>#DIV/0!</v>
      </c>
      <c r="J80" s="6"/>
      <c r="K80" s="6"/>
      <c r="L80" s="6"/>
      <c r="M80" s="122" t="e">
        <f t="shared" si="45"/>
        <v>#DIV/0!</v>
      </c>
      <c r="N80" s="6"/>
    </row>
    <row r="81" spans="1:14" ht="23.25" hidden="1" customHeight="1" x14ac:dyDescent="0.2">
      <c r="A81" s="1" t="s">
        <v>142</v>
      </c>
      <c r="B81" s="2" t="s">
        <v>143</v>
      </c>
      <c r="C81" s="6">
        <f t="shared" si="44"/>
        <v>0</v>
      </c>
      <c r="D81" s="6">
        <f t="shared" si="41"/>
        <v>0</v>
      </c>
      <c r="E81" s="47" t="e">
        <f t="shared" si="42"/>
        <v>#DIV/0!</v>
      </c>
      <c r="F81" s="5">
        <f>D81*100/D25</f>
        <v>0</v>
      </c>
      <c r="G81" s="6">
        <v>0</v>
      </c>
      <c r="H81" s="6">
        <v>0</v>
      </c>
      <c r="I81" s="48" t="e">
        <f t="shared" si="46"/>
        <v>#DIV/0!</v>
      </c>
      <c r="J81" s="6"/>
      <c r="K81" s="6"/>
      <c r="L81" s="6"/>
      <c r="M81" s="122" t="e">
        <f t="shared" si="45"/>
        <v>#DIV/0!</v>
      </c>
      <c r="N81" s="6"/>
    </row>
    <row r="82" spans="1:14" ht="16.5" hidden="1" customHeight="1" x14ac:dyDescent="0.2">
      <c r="A82" s="1" t="s">
        <v>144</v>
      </c>
      <c r="B82" s="2" t="s">
        <v>145</v>
      </c>
      <c r="C82" s="6">
        <f t="shared" si="44"/>
        <v>0</v>
      </c>
      <c r="D82" s="6">
        <f t="shared" si="41"/>
        <v>0</v>
      </c>
      <c r="E82" s="47" t="e">
        <f t="shared" si="42"/>
        <v>#DIV/0!</v>
      </c>
      <c r="F82" s="5">
        <f>D82*100/D28</f>
        <v>0</v>
      </c>
      <c r="G82" s="6">
        <v>0</v>
      </c>
      <c r="H82" s="6">
        <v>0</v>
      </c>
      <c r="I82" s="48" t="e">
        <f t="shared" si="46"/>
        <v>#DIV/0!</v>
      </c>
      <c r="J82" s="6"/>
      <c r="K82" s="6"/>
      <c r="L82" s="6"/>
      <c r="M82" s="122" t="e">
        <f t="shared" si="45"/>
        <v>#DIV/0!</v>
      </c>
      <c r="N82" s="6"/>
    </row>
    <row r="83" spans="1:14" ht="15.75" hidden="1" customHeight="1" x14ac:dyDescent="0.2">
      <c r="A83" s="1" t="s">
        <v>146</v>
      </c>
      <c r="B83" s="2" t="s">
        <v>33</v>
      </c>
      <c r="C83" s="6">
        <f t="shared" si="44"/>
        <v>0</v>
      </c>
      <c r="D83" s="6">
        <f t="shared" si="41"/>
        <v>0</v>
      </c>
      <c r="E83" s="47" t="e">
        <f t="shared" si="42"/>
        <v>#DIV/0!</v>
      </c>
      <c r="F83" s="5">
        <f>D83*100/D29</f>
        <v>0</v>
      </c>
      <c r="G83" s="6">
        <v>0</v>
      </c>
      <c r="H83" s="6">
        <v>0</v>
      </c>
      <c r="I83" s="48" t="e">
        <f t="shared" si="46"/>
        <v>#DIV/0!</v>
      </c>
      <c r="J83" s="6"/>
      <c r="K83" s="6"/>
      <c r="L83" s="6"/>
      <c r="M83" s="122" t="e">
        <f t="shared" si="45"/>
        <v>#DIV/0!</v>
      </c>
      <c r="N83" s="6"/>
    </row>
    <row r="84" spans="1:14" ht="31.5" hidden="1" customHeight="1" x14ac:dyDescent="0.2">
      <c r="A84" s="1" t="s">
        <v>147</v>
      </c>
      <c r="B84" s="2" t="s">
        <v>98</v>
      </c>
      <c r="C84" s="6">
        <f t="shared" si="44"/>
        <v>0</v>
      </c>
      <c r="D84" s="6">
        <f t="shared" si="41"/>
        <v>0</v>
      </c>
      <c r="E84" s="47" t="e">
        <f t="shared" si="42"/>
        <v>#DIV/0!</v>
      </c>
      <c r="F84" s="5">
        <f>D84*100/D30</f>
        <v>0</v>
      </c>
      <c r="G84" s="6">
        <v>0</v>
      </c>
      <c r="H84" s="6">
        <v>0</v>
      </c>
      <c r="I84" s="48" t="e">
        <f t="shared" si="46"/>
        <v>#DIV/0!</v>
      </c>
      <c r="J84" s="6"/>
      <c r="K84" s="6"/>
      <c r="L84" s="6"/>
      <c r="M84" s="122" t="e">
        <f t="shared" si="45"/>
        <v>#DIV/0!</v>
      </c>
      <c r="N84" s="6"/>
    </row>
    <row r="85" spans="1:14" ht="18.75" hidden="1" customHeight="1" x14ac:dyDescent="0.2">
      <c r="A85" s="1" t="s">
        <v>148</v>
      </c>
      <c r="B85" s="2" t="s">
        <v>50</v>
      </c>
      <c r="C85" s="6">
        <f t="shared" si="44"/>
        <v>0</v>
      </c>
      <c r="D85" s="6">
        <f t="shared" si="41"/>
        <v>0</v>
      </c>
      <c r="E85" s="47" t="e">
        <f t="shared" si="42"/>
        <v>#DIV/0!</v>
      </c>
      <c r="F85" s="5">
        <f>D85*100/D31</f>
        <v>0</v>
      </c>
      <c r="G85" s="6">
        <v>0</v>
      </c>
      <c r="H85" s="6">
        <v>0</v>
      </c>
      <c r="I85" s="48" t="e">
        <f t="shared" si="46"/>
        <v>#DIV/0!</v>
      </c>
      <c r="J85" s="6"/>
      <c r="K85" s="6"/>
      <c r="L85" s="6"/>
      <c r="M85" s="122" t="e">
        <f t="shared" si="45"/>
        <v>#DIV/0!</v>
      </c>
      <c r="N85" s="6"/>
    </row>
    <row r="86" spans="1:14" ht="33" hidden="1" customHeight="1" x14ac:dyDescent="0.2">
      <c r="A86" s="1" t="s">
        <v>149</v>
      </c>
      <c r="B86" s="2" t="s">
        <v>150</v>
      </c>
      <c r="C86" s="6">
        <f t="shared" si="44"/>
        <v>0</v>
      </c>
      <c r="D86" s="6">
        <f t="shared" si="41"/>
        <v>0</v>
      </c>
      <c r="E86" s="47" t="e">
        <f t="shared" si="42"/>
        <v>#DIV/0!</v>
      </c>
      <c r="F86" s="5">
        <f>D86*100/D32</f>
        <v>0</v>
      </c>
      <c r="G86" s="6">
        <v>0</v>
      </c>
      <c r="H86" s="6">
        <v>0</v>
      </c>
      <c r="I86" s="48" t="e">
        <f t="shared" si="46"/>
        <v>#DIV/0!</v>
      </c>
      <c r="J86" s="6"/>
      <c r="K86" s="6"/>
      <c r="L86" s="6"/>
      <c r="M86" s="122" t="e">
        <f t="shared" si="45"/>
        <v>#DIV/0!</v>
      </c>
      <c r="N86" s="6"/>
    </row>
    <row r="87" spans="1:14" s="73" customFormat="1" ht="42.75" hidden="1" customHeight="1" x14ac:dyDescent="0.2">
      <c r="A87" s="3" t="s">
        <v>151</v>
      </c>
      <c r="B87" s="4" t="s">
        <v>46</v>
      </c>
      <c r="C87" s="5">
        <f t="shared" ref="C87:D89" si="47">G87+K87</f>
        <v>0</v>
      </c>
      <c r="D87" s="5">
        <f t="shared" si="47"/>
        <v>0</v>
      </c>
      <c r="E87" s="47" t="e">
        <f t="shared" si="42"/>
        <v>#DIV/0!</v>
      </c>
      <c r="F87" s="5"/>
      <c r="G87" s="6">
        <v>0</v>
      </c>
      <c r="H87" s="6">
        <v>0</v>
      </c>
      <c r="I87" s="48" t="e">
        <f t="shared" si="46"/>
        <v>#DIV/0!</v>
      </c>
      <c r="J87" s="5"/>
      <c r="K87" s="5">
        <v>0</v>
      </c>
      <c r="L87" s="5">
        <v>0</v>
      </c>
      <c r="M87" s="122" t="e">
        <f t="shared" si="45"/>
        <v>#DIV/0!</v>
      </c>
      <c r="N87" s="5"/>
    </row>
    <row r="88" spans="1:14" ht="42.75" hidden="1" customHeight="1" x14ac:dyDescent="0.2">
      <c r="A88" s="1" t="s">
        <v>152</v>
      </c>
      <c r="B88" s="2" t="s">
        <v>153</v>
      </c>
      <c r="C88" s="6">
        <f t="shared" si="47"/>
        <v>0</v>
      </c>
      <c r="D88" s="6">
        <f t="shared" si="47"/>
        <v>0</v>
      </c>
      <c r="E88" s="48">
        <v>0</v>
      </c>
      <c r="F88" s="5"/>
      <c r="G88" s="6">
        <v>0</v>
      </c>
      <c r="H88" s="6">
        <v>0</v>
      </c>
      <c r="I88" s="48" t="e">
        <f t="shared" si="46"/>
        <v>#DIV/0!</v>
      </c>
      <c r="J88" s="6"/>
      <c r="K88" s="6"/>
      <c r="L88" s="6"/>
      <c r="M88" s="122" t="e">
        <f t="shared" si="45"/>
        <v>#DIV/0!</v>
      </c>
      <c r="N88" s="6"/>
    </row>
    <row r="89" spans="1:14" ht="49.5" hidden="1" customHeight="1" x14ac:dyDescent="0.2">
      <c r="A89" s="1" t="s">
        <v>154</v>
      </c>
      <c r="B89" s="2" t="s">
        <v>94</v>
      </c>
      <c r="C89" s="6">
        <f t="shared" si="47"/>
        <v>0</v>
      </c>
      <c r="D89" s="6">
        <f t="shared" si="47"/>
        <v>0</v>
      </c>
      <c r="E89" s="48" t="e">
        <f t="shared" si="42"/>
        <v>#DIV/0!</v>
      </c>
      <c r="F89" s="5"/>
      <c r="G89" s="6">
        <v>0</v>
      </c>
      <c r="H89" s="6">
        <v>0</v>
      </c>
      <c r="I89" s="48" t="e">
        <f t="shared" si="46"/>
        <v>#DIV/0!</v>
      </c>
      <c r="J89" s="6"/>
      <c r="K89" s="6">
        <v>0</v>
      </c>
      <c r="L89" s="6">
        <v>0</v>
      </c>
      <c r="M89" s="122" t="e">
        <f t="shared" si="45"/>
        <v>#DIV/0!</v>
      </c>
      <c r="N89" s="6"/>
    </row>
    <row r="90" spans="1:14" ht="14.25" hidden="1" customHeight="1" x14ac:dyDescent="0.2">
      <c r="A90" s="1" t="s">
        <v>155</v>
      </c>
      <c r="B90" s="2" t="s">
        <v>153</v>
      </c>
      <c r="C90" s="6">
        <f t="shared" si="44"/>
        <v>0</v>
      </c>
      <c r="D90" s="6">
        <f t="shared" si="41"/>
        <v>0</v>
      </c>
      <c r="E90" s="47" t="e">
        <f t="shared" si="42"/>
        <v>#DIV/0!</v>
      </c>
      <c r="F90" s="5">
        <f>D90*100/D36</f>
        <v>0</v>
      </c>
      <c r="G90" s="6">
        <v>0</v>
      </c>
      <c r="H90" s="6">
        <v>0</v>
      </c>
      <c r="I90" s="48" t="e">
        <f t="shared" si="46"/>
        <v>#DIV/0!</v>
      </c>
      <c r="J90" s="6"/>
      <c r="K90" s="6"/>
      <c r="L90" s="6"/>
      <c r="M90" s="122" t="e">
        <f t="shared" si="45"/>
        <v>#DIV/0!</v>
      </c>
      <c r="N90" s="6"/>
    </row>
    <row r="91" spans="1:14" ht="21" hidden="1" customHeight="1" x14ac:dyDescent="0.2">
      <c r="A91" s="1" t="s">
        <v>156</v>
      </c>
      <c r="B91" s="2" t="s">
        <v>94</v>
      </c>
      <c r="C91" s="6">
        <f t="shared" si="44"/>
        <v>0</v>
      </c>
      <c r="D91" s="6">
        <f t="shared" si="41"/>
        <v>0</v>
      </c>
      <c r="E91" s="47" t="e">
        <f t="shared" si="42"/>
        <v>#DIV/0!</v>
      </c>
      <c r="F91" s="5">
        <f>D91*100/D37</f>
        <v>0</v>
      </c>
      <c r="G91" s="6">
        <v>0</v>
      </c>
      <c r="H91" s="6">
        <v>0</v>
      </c>
      <c r="I91" s="48" t="e">
        <f t="shared" si="46"/>
        <v>#DIV/0!</v>
      </c>
      <c r="J91" s="6"/>
      <c r="K91" s="6"/>
      <c r="L91" s="6"/>
      <c r="M91" s="122" t="e">
        <f t="shared" si="45"/>
        <v>#DIV/0!</v>
      </c>
      <c r="N91" s="6"/>
    </row>
    <row r="92" spans="1:14" ht="21.75" hidden="1" customHeight="1" x14ac:dyDescent="0.2">
      <c r="A92" s="1" t="s">
        <v>157</v>
      </c>
      <c r="B92" s="2" t="s">
        <v>158</v>
      </c>
      <c r="C92" s="6">
        <f t="shared" si="44"/>
        <v>0</v>
      </c>
      <c r="D92" s="6">
        <f t="shared" si="41"/>
        <v>0</v>
      </c>
      <c r="E92" s="47" t="e">
        <f t="shared" si="42"/>
        <v>#DIV/0!</v>
      </c>
      <c r="F92" s="5">
        <f>D92*100/D38</f>
        <v>0</v>
      </c>
      <c r="G92" s="6">
        <v>0</v>
      </c>
      <c r="H92" s="6">
        <v>0</v>
      </c>
      <c r="I92" s="48" t="e">
        <f t="shared" si="46"/>
        <v>#DIV/0!</v>
      </c>
      <c r="J92" s="6"/>
      <c r="K92" s="6"/>
      <c r="L92" s="6"/>
      <c r="M92" s="122" t="e">
        <f t="shared" si="45"/>
        <v>#DIV/0!</v>
      </c>
      <c r="N92" s="6"/>
    </row>
    <row r="93" spans="1:14" ht="48" hidden="1" customHeight="1" x14ac:dyDescent="0.2">
      <c r="A93" s="1" t="s">
        <v>159</v>
      </c>
      <c r="B93" s="2" t="s">
        <v>160</v>
      </c>
      <c r="C93" s="6">
        <f t="shared" si="44"/>
        <v>0</v>
      </c>
      <c r="D93" s="6">
        <f t="shared" si="41"/>
        <v>0</v>
      </c>
      <c r="E93" s="47" t="e">
        <f t="shared" si="42"/>
        <v>#DIV/0!</v>
      </c>
      <c r="F93" s="5">
        <f>D93*100/D39</f>
        <v>0</v>
      </c>
      <c r="G93" s="6">
        <v>0</v>
      </c>
      <c r="H93" s="6">
        <v>0</v>
      </c>
      <c r="I93" s="48" t="e">
        <f t="shared" si="46"/>
        <v>#DIV/0!</v>
      </c>
      <c r="J93" s="6"/>
      <c r="K93" s="6"/>
      <c r="L93" s="6"/>
      <c r="M93" s="122" t="e">
        <f t="shared" si="45"/>
        <v>#DIV/0!</v>
      </c>
      <c r="N93" s="6"/>
    </row>
    <row r="94" spans="1:14" ht="48" hidden="1" customHeight="1" x14ac:dyDescent="0.2">
      <c r="A94" s="1" t="s">
        <v>161</v>
      </c>
      <c r="B94" s="2" t="s">
        <v>162</v>
      </c>
      <c r="C94" s="6">
        <f t="shared" si="44"/>
        <v>0</v>
      </c>
      <c r="D94" s="6">
        <f t="shared" si="41"/>
        <v>0</v>
      </c>
      <c r="E94" s="47" t="e">
        <f t="shared" si="42"/>
        <v>#DIV/0!</v>
      </c>
      <c r="F94" s="5">
        <f>D94*100/D44</f>
        <v>0</v>
      </c>
      <c r="G94" s="6">
        <v>0</v>
      </c>
      <c r="H94" s="6">
        <v>0</v>
      </c>
      <c r="I94" s="48" t="e">
        <f t="shared" si="46"/>
        <v>#DIV/0!</v>
      </c>
      <c r="J94" s="6"/>
      <c r="K94" s="6"/>
      <c r="L94" s="6"/>
      <c r="M94" s="122" t="e">
        <f t="shared" si="45"/>
        <v>#DIV/0!</v>
      </c>
      <c r="N94" s="6"/>
    </row>
    <row r="95" spans="1:14" ht="48" hidden="1" customHeight="1" x14ac:dyDescent="0.2">
      <c r="A95" s="1" t="s">
        <v>163</v>
      </c>
      <c r="B95" s="2" t="s">
        <v>164</v>
      </c>
      <c r="C95" s="6">
        <f t="shared" si="44"/>
        <v>0</v>
      </c>
      <c r="D95" s="6">
        <f t="shared" si="41"/>
        <v>0</v>
      </c>
      <c r="E95" s="47" t="e">
        <f t="shared" si="42"/>
        <v>#DIV/0!</v>
      </c>
      <c r="F95" s="5">
        <f>D95*100/D45</f>
        <v>0</v>
      </c>
      <c r="G95" s="6">
        <v>0</v>
      </c>
      <c r="H95" s="6">
        <v>0</v>
      </c>
      <c r="I95" s="48" t="e">
        <f t="shared" si="46"/>
        <v>#DIV/0!</v>
      </c>
      <c r="J95" s="6"/>
      <c r="K95" s="6"/>
      <c r="L95" s="6"/>
      <c r="M95" s="122" t="e">
        <f t="shared" si="45"/>
        <v>#DIV/0!</v>
      </c>
      <c r="N95" s="6"/>
    </row>
    <row r="96" spans="1:14" ht="48" hidden="1" customHeight="1" x14ac:dyDescent="0.2">
      <c r="A96" s="1" t="s">
        <v>165</v>
      </c>
      <c r="B96" s="2" t="s">
        <v>166</v>
      </c>
      <c r="C96" s="6">
        <f t="shared" si="44"/>
        <v>0</v>
      </c>
      <c r="D96" s="6">
        <f t="shared" si="41"/>
        <v>0</v>
      </c>
      <c r="E96" s="47" t="e">
        <f t="shared" si="42"/>
        <v>#DIV/0!</v>
      </c>
      <c r="F96" s="5">
        <f>D96*100/D46</f>
        <v>0</v>
      </c>
      <c r="G96" s="6">
        <v>0</v>
      </c>
      <c r="H96" s="6">
        <v>0</v>
      </c>
      <c r="I96" s="48" t="e">
        <f t="shared" si="46"/>
        <v>#DIV/0!</v>
      </c>
      <c r="J96" s="6"/>
      <c r="K96" s="6"/>
      <c r="L96" s="6"/>
      <c r="M96" s="122" t="e">
        <f t="shared" si="45"/>
        <v>#DIV/0!</v>
      </c>
      <c r="N96" s="6"/>
    </row>
    <row r="97" spans="1:14" ht="48" hidden="1" customHeight="1" x14ac:dyDescent="0.2">
      <c r="A97" s="1" t="s">
        <v>167</v>
      </c>
      <c r="B97" s="2" t="s">
        <v>49</v>
      </c>
      <c r="C97" s="6">
        <f t="shared" si="44"/>
        <v>0</v>
      </c>
      <c r="D97" s="6">
        <f t="shared" si="41"/>
        <v>0</v>
      </c>
      <c r="E97" s="47" t="e">
        <f t="shared" si="42"/>
        <v>#DIV/0!</v>
      </c>
      <c r="F97" s="5">
        <f>D97*100/D49</f>
        <v>0</v>
      </c>
      <c r="G97" s="6">
        <v>0</v>
      </c>
      <c r="H97" s="6">
        <v>0</v>
      </c>
      <c r="I97" s="48" t="e">
        <f t="shared" si="46"/>
        <v>#DIV/0!</v>
      </c>
      <c r="J97" s="6"/>
      <c r="K97" s="6"/>
      <c r="L97" s="6"/>
      <c r="M97" s="122" t="e">
        <f t="shared" si="45"/>
        <v>#DIV/0!</v>
      </c>
      <c r="N97" s="6"/>
    </row>
    <row r="98" spans="1:14" ht="48" hidden="1" customHeight="1" x14ac:dyDescent="0.2">
      <c r="A98" s="1" t="s">
        <v>168</v>
      </c>
      <c r="B98" s="2" t="s">
        <v>169</v>
      </c>
      <c r="C98" s="6">
        <f t="shared" si="44"/>
        <v>0</v>
      </c>
      <c r="D98" s="6">
        <f t="shared" si="41"/>
        <v>0</v>
      </c>
      <c r="E98" s="47" t="e">
        <f t="shared" si="42"/>
        <v>#DIV/0!</v>
      </c>
      <c r="F98" s="5">
        <f>D98*100/D50</f>
        <v>0</v>
      </c>
      <c r="G98" s="6">
        <v>0</v>
      </c>
      <c r="H98" s="6">
        <v>0</v>
      </c>
      <c r="I98" s="48" t="e">
        <f t="shared" si="46"/>
        <v>#DIV/0!</v>
      </c>
      <c r="J98" s="6"/>
      <c r="K98" s="6"/>
      <c r="L98" s="6"/>
      <c r="M98" s="122" t="e">
        <f t="shared" si="45"/>
        <v>#DIV/0!</v>
      </c>
      <c r="N98" s="6"/>
    </row>
    <row r="99" spans="1:14" ht="24" hidden="1" customHeight="1" x14ac:dyDescent="0.2">
      <c r="A99" s="1" t="s">
        <v>170</v>
      </c>
      <c r="B99" s="2" t="s">
        <v>90</v>
      </c>
      <c r="C99" s="6">
        <f t="shared" si="44"/>
        <v>0</v>
      </c>
      <c r="D99" s="6">
        <f t="shared" si="41"/>
        <v>0</v>
      </c>
      <c r="E99" s="47" t="e">
        <f t="shared" si="42"/>
        <v>#DIV/0!</v>
      </c>
      <c r="F99" s="5">
        <f>D99*100/D51</f>
        <v>0</v>
      </c>
      <c r="G99" s="6">
        <v>0</v>
      </c>
      <c r="H99" s="6">
        <v>0</v>
      </c>
      <c r="I99" s="48" t="e">
        <f t="shared" si="46"/>
        <v>#DIV/0!</v>
      </c>
      <c r="J99" s="6"/>
      <c r="K99" s="6"/>
      <c r="L99" s="6"/>
      <c r="M99" s="122" t="e">
        <f t="shared" si="45"/>
        <v>#DIV/0!</v>
      </c>
      <c r="N99" s="6"/>
    </row>
    <row r="100" spans="1:14" ht="36" hidden="1" customHeight="1" x14ac:dyDescent="0.2">
      <c r="A100" s="1" t="s">
        <v>171</v>
      </c>
      <c r="B100" s="2" t="s">
        <v>172</v>
      </c>
      <c r="C100" s="6">
        <f t="shared" si="44"/>
        <v>0</v>
      </c>
      <c r="D100" s="6">
        <f t="shared" si="41"/>
        <v>0</v>
      </c>
      <c r="E100" s="47" t="e">
        <f t="shared" si="42"/>
        <v>#DIV/0!</v>
      </c>
      <c r="F100" s="5">
        <f>D100*100/D52</f>
        <v>0</v>
      </c>
      <c r="G100" s="6">
        <v>0</v>
      </c>
      <c r="H100" s="6">
        <v>0</v>
      </c>
      <c r="I100" s="48" t="e">
        <f t="shared" si="46"/>
        <v>#DIV/0!</v>
      </c>
      <c r="J100" s="6"/>
      <c r="K100" s="6"/>
      <c r="L100" s="6"/>
      <c r="M100" s="122" t="e">
        <f t="shared" si="45"/>
        <v>#DIV/0!</v>
      </c>
      <c r="N100" s="6"/>
    </row>
    <row r="101" spans="1:14" ht="36" hidden="1" customHeight="1" x14ac:dyDescent="0.2">
      <c r="A101" s="1" t="s">
        <v>173</v>
      </c>
      <c r="B101" s="2" t="s">
        <v>174</v>
      </c>
      <c r="C101" s="6">
        <f t="shared" si="44"/>
        <v>0</v>
      </c>
      <c r="D101" s="6">
        <f t="shared" si="41"/>
        <v>0</v>
      </c>
      <c r="E101" s="47" t="e">
        <f t="shared" si="42"/>
        <v>#DIV/0!</v>
      </c>
      <c r="F101" s="5">
        <f>D101*100/D53</f>
        <v>0</v>
      </c>
      <c r="G101" s="6">
        <v>0</v>
      </c>
      <c r="H101" s="6">
        <v>0</v>
      </c>
      <c r="I101" s="48" t="e">
        <f t="shared" si="46"/>
        <v>#DIV/0!</v>
      </c>
      <c r="J101" s="6"/>
      <c r="K101" s="6"/>
      <c r="L101" s="6"/>
      <c r="M101" s="122" t="e">
        <f t="shared" si="45"/>
        <v>#DIV/0!</v>
      </c>
      <c r="N101" s="6"/>
    </row>
    <row r="102" spans="1:14" s="73" customFormat="1" ht="36" x14ac:dyDescent="0.2">
      <c r="A102" s="3" t="s">
        <v>151</v>
      </c>
      <c r="B102" s="4" t="s">
        <v>46</v>
      </c>
      <c r="C102" s="5">
        <f>C104+C103</f>
        <v>0</v>
      </c>
      <c r="D102" s="5">
        <f>D104+D103</f>
        <v>0</v>
      </c>
      <c r="E102" s="47">
        <v>0</v>
      </c>
      <c r="F102" s="5"/>
      <c r="G102" s="6">
        <v>0</v>
      </c>
      <c r="H102" s="6">
        <v>0</v>
      </c>
      <c r="I102" s="48">
        <v>0</v>
      </c>
      <c r="J102" s="47"/>
      <c r="K102" s="47">
        <f>K103+K104</f>
        <v>0</v>
      </c>
      <c r="L102" s="47">
        <f>L103+L104</f>
        <v>0</v>
      </c>
      <c r="M102" s="122">
        <v>0</v>
      </c>
      <c r="N102" s="47"/>
    </row>
    <row r="103" spans="1:14" s="73" customFormat="1" ht="36" x14ac:dyDescent="0.2">
      <c r="A103" s="1" t="s">
        <v>152</v>
      </c>
      <c r="B103" s="2" t="s">
        <v>153</v>
      </c>
      <c r="C103" s="6">
        <f t="shared" ref="C103:C104" si="48">G103+K103</f>
        <v>0</v>
      </c>
      <c r="D103" s="6">
        <f t="shared" ref="D103:D104" si="49">H103+L103</f>
        <v>0</v>
      </c>
      <c r="E103" s="48">
        <v>0</v>
      </c>
      <c r="F103" s="5"/>
      <c r="G103" s="6">
        <v>0</v>
      </c>
      <c r="H103" s="6">
        <v>0</v>
      </c>
      <c r="I103" s="48">
        <v>0</v>
      </c>
      <c r="J103" s="47"/>
      <c r="K103" s="47"/>
      <c r="L103" s="47"/>
      <c r="M103" s="122"/>
      <c r="N103" s="47"/>
    </row>
    <row r="104" spans="1:14" s="73" customFormat="1" ht="48" x14ac:dyDescent="0.2">
      <c r="A104" s="1" t="s">
        <v>154</v>
      </c>
      <c r="B104" s="2" t="s">
        <v>94</v>
      </c>
      <c r="C104" s="6">
        <f t="shared" si="48"/>
        <v>0</v>
      </c>
      <c r="D104" s="6">
        <f t="shared" si="49"/>
        <v>0</v>
      </c>
      <c r="E104" s="48">
        <v>0</v>
      </c>
      <c r="F104" s="5"/>
      <c r="G104" s="6">
        <v>0</v>
      </c>
      <c r="H104" s="6">
        <v>0</v>
      </c>
      <c r="I104" s="48">
        <v>0</v>
      </c>
      <c r="J104" s="47"/>
      <c r="K104" s="48">
        <v>0</v>
      </c>
      <c r="L104" s="48">
        <v>0</v>
      </c>
      <c r="M104" s="122">
        <v>0</v>
      </c>
      <c r="N104" s="47"/>
    </row>
    <row r="105" spans="1:14" s="73" customFormat="1" ht="24" x14ac:dyDescent="0.2">
      <c r="A105" s="3" t="s">
        <v>175</v>
      </c>
      <c r="B105" s="4" t="s">
        <v>83</v>
      </c>
      <c r="C105" s="5">
        <f>C106+C107</f>
        <v>0</v>
      </c>
      <c r="D105" s="5">
        <v>0</v>
      </c>
      <c r="E105" s="47">
        <v>0</v>
      </c>
      <c r="F105" s="5"/>
      <c r="G105" s="5">
        <f>G106+G107</f>
        <v>0</v>
      </c>
      <c r="H105" s="5">
        <f t="shared" ref="H105" si="50">H106+H107</f>
        <v>0</v>
      </c>
      <c r="I105" s="47">
        <v>0</v>
      </c>
      <c r="J105" s="47"/>
      <c r="K105" s="47"/>
      <c r="L105" s="47"/>
      <c r="M105" s="47"/>
      <c r="N105" s="47"/>
    </row>
    <row r="106" spans="1:14" ht="53.25" customHeight="1" x14ac:dyDescent="0.2">
      <c r="A106" s="1" t="s">
        <v>176</v>
      </c>
      <c r="B106" s="2" t="s">
        <v>114</v>
      </c>
      <c r="C106" s="6">
        <f>G106+K106</f>
        <v>0</v>
      </c>
      <c r="D106" s="6">
        <f>-H106+L106</f>
        <v>0</v>
      </c>
      <c r="E106" s="48">
        <v>0</v>
      </c>
      <c r="F106" s="5"/>
      <c r="G106" s="6">
        <v>0</v>
      </c>
      <c r="H106" s="6">
        <v>0</v>
      </c>
      <c r="I106" s="48">
        <v>0</v>
      </c>
      <c r="J106" s="6"/>
      <c r="K106" s="6"/>
      <c r="L106" s="6"/>
      <c r="M106" s="47"/>
      <c r="N106" s="6"/>
    </row>
    <row r="107" spans="1:14" ht="54.75" customHeight="1" x14ac:dyDescent="0.2">
      <c r="A107" s="1" t="s">
        <v>177</v>
      </c>
      <c r="B107" s="2" t="s">
        <v>80</v>
      </c>
      <c r="C107" s="6">
        <f>G107+K107</f>
        <v>0</v>
      </c>
      <c r="D107" s="6">
        <f>H107+L107</f>
        <v>0</v>
      </c>
      <c r="E107" s="48">
        <v>0</v>
      </c>
      <c r="F107" s="5"/>
      <c r="G107" s="6">
        <v>0</v>
      </c>
      <c r="H107" s="6">
        <v>0</v>
      </c>
      <c r="I107" s="48">
        <v>0</v>
      </c>
      <c r="J107" s="6"/>
      <c r="K107" s="6"/>
      <c r="L107" s="6"/>
      <c r="M107" s="47"/>
      <c r="N107" s="6"/>
    </row>
    <row r="108" spans="1:14" s="89" customFormat="1" ht="33" customHeight="1" x14ac:dyDescent="0.25">
      <c r="A108" s="3" t="s">
        <v>249</v>
      </c>
      <c r="B108" s="4" t="s">
        <v>81</v>
      </c>
      <c r="C108" s="5">
        <f>G108+K108</f>
        <v>119943.49999999977</v>
      </c>
      <c r="D108" s="5">
        <f>H108+L108</f>
        <v>-8290.7000000000698</v>
      </c>
      <c r="E108" s="47">
        <f>D108/C108*100</f>
        <v>-6.9121711472485678</v>
      </c>
      <c r="F108" s="5"/>
      <c r="G108" s="5">
        <f>G109+G120</f>
        <v>26698.699999999721</v>
      </c>
      <c r="H108" s="5">
        <f>H109+H120</f>
        <v>-39651</v>
      </c>
      <c r="I108" s="47">
        <v>0</v>
      </c>
      <c r="J108" s="5"/>
      <c r="K108" s="5">
        <f>K109+K120</f>
        <v>93244.800000000047</v>
      </c>
      <c r="L108" s="5">
        <f>L109+L120</f>
        <v>31360.29999999993</v>
      </c>
      <c r="M108" s="121">
        <f>L108/K108*100</f>
        <v>33.632223995332623</v>
      </c>
      <c r="N108" s="5"/>
    </row>
    <row r="109" spans="1:14" ht="14.25" customHeight="1" x14ac:dyDescent="0.2">
      <c r="A109" s="1" t="s">
        <v>225</v>
      </c>
      <c r="B109" s="2" t="s">
        <v>178</v>
      </c>
      <c r="C109" s="6">
        <f>G109+K109+396476</f>
        <v>-4676356.7</v>
      </c>
      <c r="D109" s="6">
        <f>H109+L109-(-397448.8)</f>
        <v>-4645323.2</v>
      </c>
      <c r="E109" s="48">
        <f t="shared" si="42"/>
        <v>99.336374404458923</v>
      </c>
      <c r="F109" s="5"/>
      <c r="G109" s="6">
        <v>-4144878.6</v>
      </c>
      <c r="H109" s="6">
        <v>-4114213.7</v>
      </c>
      <c r="I109" s="48">
        <f>H109/G109*100</f>
        <v>99.260173747911466</v>
      </c>
      <c r="J109" s="6"/>
      <c r="K109" s="6">
        <v>-927954.1</v>
      </c>
      <c r="L109" s="6">
        <v>-928558.3</v>
      </c>
      <c r="M109" s="122">
        <f t="shared" ref="M109:M120" si="51">L109/K109*100</f>
        <v>100.0651109790883</v>
      </c>
      <c r="N109" s="6"/>
    </row>
    <row r="110" spans="1:14" ht="0.75" hidden="1" customHeight="1" x14ac:dyDescent="0.2">
      <c r="A110" s="1" t="s">
        <v>179</v>
      </c>
      <c r="B110" s="2" t="s">
        <v>89</v>
      </c>
      <c r="C110" s="6">
        <f t="shared" si="44"/>
        <v>-2681025.6</v>
      </c>
      <c r="D110" s="6">
        <f t="shared" si="41"/>
        <v>-2681025.6</v>
      </c>
      <c r="E110" s="48">
        <f t="shared" si="42"/>
        <v>100</v>
      </c>
      <c r="F110" s="5">
        <f>D110*100/D59</f>
        <v>-1902.2204184844961</v>
      </c>
      <c r="G110" s="6">
        <v>-2681025.6</v>
      </c>
      <c r="H110" s="6">
        <v>-2681025.6</v>
      </c>
      <c r="I110" s="48">
        <f t="shared" si="38"/>
        <v>100</v>
      </c>
      <c r="J110" s="6"/>
      <c r="K110" s="6"/>
      <c r="L110" s="6"/>
      <c r="M110" s="122" t="e">
        <f t="shared" si="51"/>
        <v>#DIV/0!</v>
      </c>
      <c r="N110" s="6"/>
    </row>
    <row r="111" spans="1:14" ht="24" hidden="1" customHeight="1" x14ac:dyDescent="0.2">
      <c r="A111" s="1" t="s">
        <v>180</v>
      </c>
      <c r="B111" s="2" t="s">
        <v>65</v>
      </c>
      <c r="C111" s="6">
        <f t="shared" si="44"/>
        <v>-2681025.6</v>
      </c>
      <c r="D111" s="6">
        <f t="shared" si="41"/>
        <v>-2681025.6</v>
      </c>
      <c r="E111" s="48">
        <f t="shared" si="42"/>
        <v>100</v>
      </c>
      <c r="F111" s="5">
        <f>D111*100/D60</f>
        <v>-259537.81219748306</v>
      </c>
      <c r="G111" s="6">
        <v>-2681025.6</v>
      </c>
      <c r="H111" s="6">
        <v>-2681025.6</v>
      </c>
      <c r="I111" s="48">
        <f t="shared" si="38"/>
        <v>100</v>
      </c>
      <c r="J111" s="6"/>
      <c r="K111" s="6"/>
      <c r="L111" s="6"/>
      <c r="M111" s="122" t="e">
        <f t="shared" si="51"/>
        <v>#DIV/0!</v>
      </c>
      <c r="N111" s="6"/>
    </row>
    <row r="112" spans="1:14" ht="36" hidden="1" customHeight="1" x14ac:dyDescent="0.2">
      <c r="A112" s="1" t="s">
        <v>181</v>
      </c>
      <c r="B112" s="2" t="s">
        <v>182</v>
      </c>
      <c r="C112" s="6">
        <f t="shared" si="44"/>
        <v>-2681025.6</v>
      </c>
      <c r="D112" s="6">
        <f t="shared" si="41"/>
        <v>-2681025.6</v>
      </c>
      <c r="E112" s="48">
        <f t="shared" si="42"/>
        <v>100</v>
      </c>
      <c r="F112" s="5">
        <f>D112*100/D61</f>
        <v>-3338.7824332654623</v>
      </c>
      <c r="G112" s="6">
        <v>-2681025.6</v>
      </c>
      <c r="H112" s="6">
        <v>-2681025.6</v>
      </c>
      <c r="I112" s="48">
        <f t="shared" si="38"/>
        <v>100</v>
      </c>
      <c r="J112" s="6"/>
      <c r="K112" s="6"/>
      <c r="L112" s="6"/>
      <c r="M112" s="122" t="e">
        <f t="shared" si="51"/>
        <v>#DIV/0!</v>
      </c>
      <c r="N112" s="6"/>
    </row>
    <row r="113" spans="1:14" ht="24" hidden="1" customHeight="1" x14ac:dyDescent="0.2">
      <c r="A113" s="1" t="s">
        <v>183</v>
      </c>
      <c r="B113" s="2" t="s">
        <v>184</v>
      </c>
      <c r="C113" s="6">
        <f t="shared" si="44"/>
        <v>-2681025.6</v>
      </c>
      <c r="D113" s="6">
        <f t="shared" si="41"/>
        <v>-2681025.6</v>
      </c>
      <c r="E113" s="48">
        <f t="shared" si="42"/>
        <v>100</v>
      </c>
      <c r="F113" s="5" t="e">
        <f t="shared" ref="F113:F116" si="52">D113*100/D63</f>
        <v>#DIV/0!</v>
      </c>
      <c r="G113" s="6">
        <v>-2681025.6</v>
      </c>
      <c r="H113" s="6">
        <v>-2681025.6</v>
      </c>
      <c r="I113" s="48">
        <f t="shared" si="38"/>
        <v>100</v>
      </c>
      <c r="J113" s="6"/>
      <c r="K113" s="6"/>
      <c r="L113" s="6"/>
      <c r="M113" s="122" t="e">
        <f t="shared" si="51"/>
        <v>#DIV/0!</v>
      </c>
      <c r="N113" s="6"/>
    </row>
    <row r="114" spans="1:14" ht="24" hidden="1" customHeight="1" x14ac:dyDescent="0.2">
      <c r="A114" s="1" t="s">
        <v>185</v>
      </c>
      <c r="B114" s="2" t="s">
        <v>30</v>
      </c>
      <c r="C114" s="6">
        <f t="shared" si="44"/>
        <v>-2681025.6</v>
      </c>
      <c r="D114" s="6">
        <f t="shared" si="41"/>
        <v>-2681025.6</v>
      </c>
      <c r="E114" s="48">
        <f t="shared" si="42"/>
        <v>100</v>
      </c>
      <c r="F114" s="5" t="e">
        <f t="shared" si="52"/>
        <v>#DIV/0!</v>
      </c>
      <c r="G114" s="6">
        <v>-2681025.6</v>
      </c>
      <c r="H114" s="6">
        <v>-2681025.6</v>
      </c>
      <c r="I114" s="48">
        <f t="shared" si="38"/>
        <v>100</v>
      </c>
      <c r="J114" s="6"/>
      <c r="K114" s="6"/>
      <c r="L114" s="6"/>
      <c r="M114" s="122" t="e">
        <f t="shared" si="51"/>
        <v>#DIV/0!</v>
      </c>
      <c r="N114" s="6"/>
    </row>
    <row r="115" spans="1:14" ht="18.75" hidden="1" customHeight="1" x14ac:dyDescent="0.2">
      <c r="A115" s="1" t="s">
        <v>186</v>
      </c>
      <c r="B115" s="2" t="s">
        <v>187</v>
      </c>
      <c r="C115" s="6">
        <f t="shared" si="44"/>
        <v>-2681025.6</v>
      </c>
      <c r="D115" s="6">
        <f t="shared" si="41"/>
        <v>-2681025.6</v>
      </c>
      <c r="E115" s="48">
        <f t="shared" si="42"/>
        <v>100</v>
      </c>
      <c r="F115" s="5" t="e">
        <f t="shared" si="52"/>
        <v>#DIV/0!</v>
      </c>
      <c r="G115" s="6">
        <v>-2681025.6</v>
      </c>
      <c r="H115" s="6">
        <v>-2681025.6</v>
      </c>
      <c r="I115" s="48">
        <f t="shared" si="38"/>
        <v>100</v>
      </c>
      <c r="J115" s="6"/>
      <c r="K115" s="6"/>
      <c r="L115" s="6"/>
      <c r="M115" s="122" t="e">
        <f t="shared" si="51"/>
        <v>#DIV/0!</v>
      </c>
      <c r="N115" s="6"/>
    </row>
    <row r="116" spans="1:14" ht="24" hidden="1" customHeight="1" x14ac:dyDescent="0.2">
      <c r="A116" s="1" t="s">
        <v>188</v>
      </c>
      <c r="B116" s="2" t="s">
        <v>47</v>
      </c>
      <c r="C116" s="6">
        <f t="shared" si="44"/>
        <v>-2681025.6</v>
      </c>
      <c r="D116" s="6">
        <f t="shared" si="41"/>
        <v>-2681025.6</v>
      </c>
      <c r="E116" s="48">
        <f t="shared" si="42"/>
        <v>100</v>
      </c>
      <c r="F116" s="5" t="e">
        <f t="shared" si="52"/>
        <v>#DIV/0!</v>
      </c>
      <c r="G116" s="6">
        <v>-2681025.6</v>
      </c>
      <c r="H116" s="6">
        <v>-2681025.6</v>
      </c>
      <c r="I116" s="48">
        <f t="shared" si="38"/>
        <v>100</v>
      </c>
      <c r="J116" s="6"/>
      <c r="K116" s="6"/>
      <c r="L116" s="6"/>
      <c r="M116" s="122" t="e">
        <f t="shared" si="51"/>
        <v>#DIV/0!</v>
      </c>
      <c r="N116" s="6"/>
    </row>
    <row r="117" spans="1:14" ht="24" hidden="1" customHeight="1" x14ac:dyDescent="0.2">
      <c r="A117" s="1" t="s">
        <v>189</v>
      </c>
      <c r="B117" s="2" t="s">
        <v>190</v>
      </c>
      <c r="C117" s="6">
        <f t="shared" si="44"/>
        <v>-2681025.6</v>
      </c>
      <c r="D117" s="6">
        <f t="shared" si="41"/>
        <v>-2681025.6</v>
      </c>
      <c r="E117" s="48">
        <f t="shared" si="42"/>
        <v>100</v>
      </c>
      <c r="F117" s="5">
        <f>D117*100/D69</f>
        <v>-32337.74711423643</v>
      </c>
      <c r="G117" s="6">
        <v>-2681025.6</v>
      </c>
      <c r="H117" s="6">
        <v>-2681025.6</v>
      </c>
      <c r="I117" s="48">
        <f t="shared" si="38"/>
        <v>100</v>
      </c>
      <c r="J117" s="6"/>
      <c r="K117" s="6"/>
      <c r="L117" s="6"/>
      <c r="M117" s="122" t="e">
        <f t="shared" si="51"/>
        <v>#DIV/0!</v>
      </c>
      <c r="N117" s="6"/>
    </row>
    <row r="118" spans="1:14" ht="48" hidden="1" customHeight="1" x14ac:dyDescent="0.2">
      <c r="A118" s="1" t="s">
        <v>191</v>
      </c>
      <c r="B118" s="2" t="s">
        <v>192</v>
      </c>
      <c r="C118" s="6">
        <f t="shared" si="44"/>
        <v>-2681025.6</v>
      </c>
      <c r="D118" s="6">
        <f t="shared" si="41"/>
        <v>-2681025.6</v>
      </c>
      <c r="E118" s="48">
        <f t="shared" si="42"/>
        <v>100</v>
      </c>
      <c r="F118" s="5" t="e">
        <f>D118*100/D70</f>
        <v>#DIV/0!</v>
      </c>
      <c r="G118" s="6">
        <v>-2681025.6</v>
      </c>
      <c r="H118" s="6">
        <v>-2681025.6</v>
      </c>
      <c r="I118" s="48">
        <f t="shared" si="38"/>
        <v>100</v>
      </c>
      <c r="J118" s="6"/>
      <c r="K118" s="6"/>
      <c r="L118" s="6"/>
      <c r="M118" s="122" t="e">
        <f t="shared" si="51"/>
        <v>#DIV/0!</v>
      </c>
      <c r="N118" s="6"/>
    </row>
    <row r="119" spans="1:14" ht="72" hidden="1" customHeight="1" x14ac:dyDescent="0.2">
      <c r="A119" s="1" t="s">
        <v>193</v>
      </c>
      <c r="B119" s="2" t="s">
        <v>194</v>
      </c>
      <c r="C119" s="6">
        <f t="shared" si="44"/>
        <v>-2681025.6</v>
      </c>
      <c r="D119" s="6">
        <f t="shared" si="41"/>
        <v>-2681025.6</v>
      </c>
      <c r="E119" s="48">
        <f t="shared" si="42"/>
        <v>100</v>
      </c>
      <c r="F119" s="5" t="e">
        <f>D119*100/D71</f>
        <v>#DIV/0!</v>
      </c>
      <c r="G119" s="6">
        <v>-2681025.6</v>
      </c>
      <c r="H119" s="6">
        <v>-2681025.6</v>
      </c>
      <c r="I119" s="48">
        <f t="shared" si="38"/>
        <v>100</v>
      </c>
      <c r="J119" s="6"/>
      <c r="K119" s="6"/>
      <c r="L119" s="6"/>
      <c r="M119" s="122" t="e">
        <f t="shared" si="51"/>
        <v>#DIV/0!</v>
      </c>
      <c r="N119" s="6"/>
    </row>
    <row r="120" spans="1:14" ht="16.5" customHeight="1" x14ac:dyDescent="0.2">
      <c r="A120" s="1" t="s">
        <v>195</v>
      </c>
      <c r="B120" s="2" t="s">
        <v>196</v>
      </c>
      <c r="C120" s="6">
        <f>G120+K120-396476</f>
        <v>4796300.2</v>
      </c>
      <c r="D120" s="6">
        <f>H120+L120-397448.8</f>
        <v>4637032.5</v>
      </c>
      <c r="E120" s="48">
        <f t="shared" si="42"/>
        <v>96.679363397645531</v>
      </c>
      <c r="F120" s="5"/>
      <c r="G120" s="6">
        <v>4171577.3</v>
      </c>
      <c r="H120" s="6">
        <v>4074562.7</v>
      </c>
      <c r="I120" s="48">
        <f>H120/G120*100</f>
        <v>97.674390451784276</v>
      </c>
      <c r="J120" s="6"/>
      <c r="K120" s="6">
        <v>1021198.9</v>
      </c>
      <c r="L120" s="6">
        <v>959918.6</v>
      </c>
      <c r="M120" s="122">
        <f t="shared" si="51"/>
        <v>93.999180766841789</v>
      </c>
      <c r="N120" s="6"/>
    </row>
    <row r="121" spans="1:14" x14ac:dyDescent="0.2">
      <c r="A121" s="90"/>
      <c r="B121" s="17"/>
      <c r="C121" s="17"/>
      <c r="D121" s="17"/>
      <c r="E121" s="17"/>
      <c r="F121" s="17"/>
      <c r="G121" s="17"/>
      <c r="H121" s="17"/>
      <c r="I121" s="17"/>
      <c r="J121" s="17"/>
      <c r="K121" s="113"/>
      <c r="L121" s="113"/>
      <c r="M121" s="113"/>
      <c r="N121" s="113"/>
    </row>
    <row r="122" spans="1:14" ht="0.75" customHeight="1" x14ac:dyDescent="0.2">
      <c r="G122" s="49"/>
      <c r="H122" s="49"/>
      <c r="K122" s="18"/>
      <c r="L122" s="18"/>
      <c r="M122" s="18"/>
      <c r="N122" s="18"/>
    </row>
    <row r="123" spans="1:14" ht="27.75" customHeight="1" x14ac:dyDescent="0.2">
      <c r="A123" s="114" t="s">
        <v>269</v>
      </c>
      <c r="C123" s="7" t="s">
        <v>268</v>
      </c>
      <c r="G123" s="49"/>
      <c r="H123" s="49"/>
      <c r="K123" s="18"/>
      <c r="L123" s="18"/>
      <c r="M123" s="18"/>
      <c r="N123" s="18"/>
    </row>
    <row r="124" spans="1:14" x14ac:dyDescent="0.2">
      <c r="G124" s="49"/>
    </row>
    <row r="125" spans="1:14" x14ac:dyDescent="0.2">
      <c r="C125" s="18"/>
      <c r="D125" s="18"/>
    </row>
    <row r="126" spans="1:14" ht="13.5" customHeight="1" x14ac:dyDescent="0.2">
      <c r="A126" s="91" t="s">
        <v>267</v>
      </c>
      <c r="C126" s="18"/>
      <c r="D126" s="18"/>
    </row>
    <row r="127" spans="1:14" ht="13.5" customHeight="1" x14ac:dyDescent="0.2">
      <c r="C127" s="18"/>
      <c r="D127" s="18"/>
    </row>
    <row r="128" spans="1:14" ht="13.5" customHeight="1" x14ac:dyDescent="0.2">
      <c r="C128" s="18"/>
      <c r="D128" s="18"/>
      <c r="G128" s="49"/>
    </row>
    <row r="129" spans="3:4" ht="13.5" customHeight="1" x14ac:dyDescent="0.2">
      <c r="C129" s="18"/>
      <c r="D129" s="18"/>
    </row>
    <row r="130" spans="3:4" ht="13.5" customHeight="1" x14ac:dyDescent="0.2">
      <c r="C130" s="18"/>
      <c r="D130" s="18"/>
    </row>
    <row r="131" spans="3:4" ht="13.5" customHeight="1" x14ac:dyDescent="0.2">
      <c r="C131" s="18"/>
      <c r="D131" s="18"/>
    </row>
    <row r="132" spans="3:4" ht="13.5" customHeight="1" x14ac:dyDescent="0.2">
      <c r="C132" s="18"/>
      <c r="D132" s="18"/>
    </row>
    <row r="133" spans="3:4" ht="13.5" customHeight="1" x14ac:dyDescent="0.2">
      <c r="C133" s="18"/>
      <c r="D133" s="18"/>
    </row>
    <row r="134" spans="3:4" ht="13.5" customHeight="1" x14ac:dyDescent="0.2">
      <c r="C134" s="18"/>
      <c r="D134" s="18"/>
    </row>
    <row r="135" spans="3:4" ht="13.5" customHeight="1" x14ac:dyDescent="0.2">
      <c r="C135" s="18"/>
      <c r="D135" s="18"/>
    </row>
    <row r="136" spans="3:4" x14ac:dyDescent="0.2">
      <c r="C136" s="18"/>
      <c r="D136" s="18"/>
    </row>
  </sheetData>
  <mergeCells count="18">
    <mergeCell ref="A72:C72"/>
    <mergeCell ref="V72:W72"/>
    <mergeCell ref="K8:N8"/>
    <mergeCell ref="A2:L2"/>
    <mergeCell ref="A3:L3"/>
    <mergeCell ref="C5:E5"/>
    <mergeCell ref="A6:D6"/>
    <mergeCell ref="E6:G6"/>
    <mergeCell ref="A7:B7"/>
    <mergeCell ref="A8:A9"/>
    <mergeCell ref="B8:B9"/>
    <mergeCell ref="G8:J8"/>
    <mergeCell ref="C8:F8"/>
    <mergeCell ref="F71:F72"/>
    <mergeCell ref="I71:I72"/>
    <mergeCell ref="M71:M72"/>
    <mergeCell ref="G7:H7"/>
    <mergeCell ref="G1:H1"/>
  </mergeCells>
  <printOptions horizontalCentered="1"/>
  <pageMargins left="0" right="0" top="0.19685039370078741" bottom="0" header="0" footer="0"/>
  <pageSetup paperSize="9" scale="70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topLeftCell="A22" zoomScaleNormal="100" zoomScaleSheetLayoutView="85" workbookViewId="0">
      <selection activeCell="M1" sqref="M1:N1048576"/>
    </sheetView>
  </sheetViews>
  <sheetFormatPr defaultRowHeight="15" x14ac:dyDescent="0.25"/>
  <cols>
    <col min="1" max="1" width="27.5703125" style="24" customWidth="1"/>
    <col min="2" max="2" width="13.7109375" style="24" customWidth="1"/>
    <col min="3" max="3" width="13.5703125" style="24" customWidth="1"/>
    <col min="4" max="4" width="12.5703125" style="24" customWidth="1"/>
    <col min="5" max="5" width="11.28515625" style="24" customWidth="1"/>
    <col min="6" max="6" width="14.140625" style="24" customWidth="1"/>
    <col min="7" max="7" width="12.28515625" style="24" customWidth="1"/>
    <col min="8" max="8" width="10.5703125" style="24" customWidth="1"/>
    <col min="9" max="9" width="12.7109375" style="24" customWidth="1"/>
    <col min="10" max="10" width="12.85546875" style="24" customWidth="1"/>
    <col min="11" max="11" width="12.5703125" style="24" customWidth="1"/>
    <col min="12" max="12" width="2.140625" style="24" customWidth="1"/>
    <col min="13" max="13" width="24.7109375" style="24" customWidth="1"/>
    <col min="14" max="14" width="29.42578125" style="24" customWidth="1"/>
    <col min="15" max="15" width="16.5703125" style="24" customWidth="1"/>
    <col min="16" max="16" width="13.5703125" style="24" customWidth="1"/>
    <col min="17" max="16384" width="9.140625" style="24"/>
  </cols>
  <sheetData>
    <row r="1" spans="1:16" ht="15.75" x14ac:dyDescent="0.25">
      <c r="A1" s="21" t="s">
        <v>271</v>
      </c>
      <c r="B1" s="22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6" ht="15.75" x14ac:dyDescent="0.25">
      <c r="A2" s="25" t="s">
        <v>240</v>
      </c>
      <c r="B2" s="26"/>
      <c r="C2" s="23"/>
      <c r="D2" s="23"/>
      <c r="E2" s="23"/>
      <c r="F2" s="155"/>
      <c r="G2" s="155"/>
      <c r="H2" s="23"/>
      <c r="I2" s="23"/>
      <c r="J2" s="23"/>
      <c r="K2" s="97" t="s">
        <v>197</v>
      </c>
      <c r="L2" s="23"/>
    </row>
    <row r="3" spans="1:16" s="28" customFormat="1" ht="20.25" customHeight="1" x14ac:dyDescent="0.25">
      <c r="A3" s="165"/>
      <c r="B3" s="166"/>
      <c r="C3" s="156" t="s">
        <v>130</v>
      </c>
      <c r="D3" s="157"/>
      <c r="E3" s="158"/>
      <c r="F3" s="156" t="s">
        <v>126</v>
      </c>
      <c r="G3" s="157"/>
      <c r="H3" s="158"/>
      <c r="I3" s="156" t="s">
        <v>127</v>
      </c>
      <c r="J3" s="157"/>
      <c r="K3" s="158"/>
      <c r="L3" s="27"/>
    </row>
    <row r="4" spans="1:16" ht="33.75" x14ac:dyDescent="0.25">
      <c r="A4" s="161" t="s">
        <v>198</v>
      </c>
      <c r="B4" s="162"/>
      <c r="C4" s="29" t="s">
        <v>199</v>
      </c>
      <c r="D4" s="29" t="s">
        <v>200</v>
      </c>
      <c r="E4" s="29" t="s">
        <v>128</v>
      </c>
      <c r="F4" s="29" t="s">
        <v>201</v>
      </c>
      <c r="G4" s="29" t="s">
        <v>202</v>
      </c>
      <c r="H4" s="29" t="s">
        <v>128</v>
      </c>
      <c r="I4" s="29" t="s">
        <v>203</v>
      </c>
      <c r="J4" s="29" t="s">
        <v>204</v>
      </c>
      <c r="K4" s="29" t="s">
        <v>128</v>
      </c>
      <c r="L4" s="30"/>
      <c r="M4" s="31"/>
    </row>
    <row r="5" spans="1:16" x14ac:dyDescent="0.2">
      <c r="A5" s="163">
        <v>1</v>
      </c>
      <c r="B5" s="164"/>
      <c r="C5" s="32">
        <v>2</v>
      </c>
      <c r="D5" s="32">
        <v>3</v>
      </c>
      <c r="E5" s="32">
        <v>4</v>
      </c>
      <c r="F5" s="32">
        <v>5</v>
      </c>
      <c r="G5" s="32">
        <v>6</v>
      </c>
      <c r="H5" s="32">
        <v>7</v>
      </c>
      <c r="I5" s="32">
        <v>8</v>
      </c>
      <c r="J5" s="32">
        <v>9</v>
      </c>
      <c r="K5" s="32">
        <v>10</v>
      </c>
      <c r="L5" s="33"/>
      <c r="O5" s="44"/>
      <c r="P5" s="44"/>
    </row>
    <row r="6" spans="1:16" ht="37.5" customHeight="1" x14ac:dyDescent="0.25">
      <c r="A6" s="167" t="s">
        <v>254</v>
      </c>
      <c r="B6" s="168"/>
      <c r="C6" s="52">
        <f>F6+I6</f>
        <v>2393369.2000000002</v>
      </c>
      <c r="D6" s="52">
        <f>G6+J6</f>
        <v>2371631.5</v>
      </c>
      <c r="E6" s="101">
        <f t="shared" ref="E6:E10" si="0">D6/C6*100</f>
        <v>99.091753165370378</v>
      </c>
      <c r="F6" s="127">
        <v>2060912.6</v>
      </c>
      <c r="G6" s="127">
        <v>2048106.9</v>
      </c>
      <c r="H6" s="101">
        <f>G6/F6*100</f>
        <v>99.378639346472028</v>
      </c>
      <c r="I6" s="52">
        <v>332456.59999999998</v>
      </c>
      <c r="J6" s="52">
        <v>323524.59999999998</v>
      </c>
      <c r="K6" s="101">
        <f t="shared" ref="K6:K8" si="1">J6/I6*100</f>
        <v>97.313333529850212</v>
      </c>
      <c r="L6" s="34"/>
      <c r="M6" s="35"/>
      <c r="N6" s="31"/>
      <c r="O6" s="57"/>
      <c r="P6" s="36"/>
    </row>
    <row r="7" spans="1:16" ht="37.5" customHeight="1" x14ac:dyDescent="0.25">
      <c r="A7" s="167" t="s">
        <v>255</v>
      </c>
      <c r="B7" s="168"/>
      <c r="C7" s="52">
        <f>F7+I7</f>
        <v>166338.09999999998</v>
      </c>
      <c r="D7" s="52">
        <f>G7+J7</f>
        <v>164587.4</v>
      </c>
      <c r="E7" s="101">
        <f t="shared" ref="E7" si="2">D7/C7*100</f>
        <v>98.947505111576973</v>
      </c>
      <c r="F7" s="127">
        <v>142655.79999999999</v>
      </c>
      <c r="G7" s="127">
        <v>140905.1</v>
      </c>
      <c r="H7" s="101">
        <f>G7/F7*100</f>
        <v>98.772780356634655</v>
      </c>
      <c r="I7" s="52">
        <v>23682.3</v>
      </c>
      <c r="J7" s="52">
        <v>23682.3</v>
      </c>
      <c r="K7" s="101">
        <f t="shared" ref="K7" si="3">J7/I7*100</f>
        <v>100</v>
      </c>
      <c r="L7" s="34"/>
      <c r="M7" s="35"/>
      <c r="N7" s="35"/>
      <c r="O7" s="57"/>
      <c r="P7" s="36"/>
    </row>
    <row r="8" spans="1:16" ht="33" customHeight="1" x14ac:dyDescent="0.25">
      <c r="A8" s="167" t="s">
        <v>256</v>
      </c>
      <c r="B8" s="168"/>
      <c r="C8" s="52">
        <f>F8+I8</f>
        <v>694103.5</v>
      </c>
      <c r="D8" s="52">
        <f t="shared" ref="D8" si="4">G8+J8</f>
        <v>672867.2</v>
      </c>
      <c r="E8" s="101">
        <f t="shared" si="0"/>
        <v>96.940470693491662</v>
      </c>
      <c r="F8" s="127">
        <v>595947.69999999995</v>
      </c>
      <c r="G8" s="127">
        <v>577259</v>
      </c>
      <c r="H8" s="101">
        <f>G8/F8*100</f>
        <v>96.864036894512722</v>
      </c>
      <c r="I8" s="52">
        <v>98155.8</v>
      </c>
      <c r="J8" s="52">
        <v>95608.2</v>
      </c>
      <c r="K8" s="101">
        <f t="shared" si="1"/>
        <v>97.404534423844538</v>
      </c>
      <c r="L8" s="34"/>
      <c r="M8" s="35"/>
      <c r="N8" s="31"/>
      <c r="O8" s="57"/>
      <c r="P8" s="36"/>
    </row>
    <row r="9" spans="1:16" ht="28.5" customHeight="1" x14ac:dyDescent="0.25">
      <c r="A9" s="167" t="s">
        <v>257</v>
      </c>
      <c r="B9" s="168"/>
      <c r="C9" s="52">
        <f>F9+I9</f>
        <v>49844.899999999994</v>
      </c>
      <c r="D9" s="52">
        <f t="shared" ref="D9" si="5">G9+J9</f>
        <v>45520.1</v>
      </c>
      <c r="E9" s="101">
        <f t="shared" ref="E9" si="6">D9/C9*100</f>
        <v>91.323485451871704</v>
      </c>
      <c r="F9" s="127">
        <v>42756.7</v>
      </c>
      <c r="G9" s="127">
        <v>38431.9</v>
      </c>
      <c r="H9" s="101">
        <f>G9/F9*100</f>
        <v>89.885094032046453</v>
      </c>
      <c r="I9" s="52">
        <v>7088.2</v>
      </c>
      <c r="J9" s="52">
        <v>7088.2</v>
      </c>
      <c r="K9" s="101">
        <f t="shared" ref="K9" si="7">J9/I9*100</f>
        <v>100</v>
      </c>
      <c r="L9" s="34"/>
      <c r="M9" s="35"/>
      <c r="N9" s="31"/>
      <c r="O9" s="57"/>
      <c r="P9" s="36"/>
    </row>
    <row r="10" spans="1:16" ht="43.5" customHeight="1" x14ac:dyDescent="0.25">
      <c r="A10" s="167" t="s">
        <v>258</v>
      </c>
      <c r="B10" s="168"/>
      <c r="C10" s="104">
        <f>F10+I10</f>
        <v>248642.1</v>
      </c>
      <c r="D10" s="104">
        <f>G10+J10</f>
        <v>226170.3</v>
      </c>
      <c r="E10" s="101">
        <f t="shared" si="0"/>
        <v>90.962190232466654</v>
      </c>
      <c r="F10" s="127">
        <v>248642.1</v>
      </c>
      <c r="G10" s="127">
        <v>226170.3</v>
      </c>
      <c r="H10" s="101">
        <f t="shared" ref="H10" si="8">G10/F10*100</f>
        <v>90.962190232466654</v>
      </c>
      <c r="I10" s="128"/>
      <c r="J10" s="128"/>
      <c r="K10" s="129"/>
      <c r="L10" s="34"/>
      <c r="M10" s="35"/>
      <c r="N10" s="31"/>
      <c r="O10" s="57"/>
      <c r="P10" s="36"/>
    </row>
    <row r="11" spans="1:16" ht="43.5" customHeight="1" x14ac:dyDescent="0.25">
      <c r="A11" s="167" t="s">
        <v>259</v>
      </c>
      <c r="B11" s="168"/>
      <c r="C11" s="104">
        <f>F11+I11</f>
        <v>29459.9</v>
      </c>
      <c r="D11" s="104">
        <f>G11+J11</f>
        <v>28585.3</v>
      </c>
      <c r="E11" s="101">
        <f t="shared" ref="E11" si="9">D11/C11*100</f>
        <v>97.031218707463367</v>
      </c>
      <c r="F11" s="127">
        <v>29459.9</v>
      </c>
      <c r="G11" s="127">
        <v>28585.3</v>
      </c>
      <c r="H11" s="101">
        <f t="shared" ref="H11" si="10">G11/F11*100</f>
        <v>97.031218707463367</v>
      </c>
      <c r="I11" s="128"/>
      <c r="J11" s="128"/>
      <c r="K11" s="129"/>
      <c r="L11" s="34"/>
      <c r="M11" s="35"/>
      <c r="N11" s="31"/>
      <c r="O11" s="57"/>
      <c r="P11" s="36"/>
    </row>
    <row r="12" spans="1:16" ht="14.25" customHeight="1" x14ac:dyDescent="0.25">
      <c r="A12" s="53"/>
      <c r="B12" s="54"/>
      <c r="C12" s="55"/>
      <c r="D12" s="55"/>
      <c r="E12" s="56"/>
      <c r="F12" s="57"/>
      <c r="G12" s="57"/>
      <c r="H12" s="56"/>
      <c r="I12" s="117"/>
      <c r="J12" s="117"/>
      <c r="K12" s="56"/>
      <c r="L12" s="34"/>
      <c r="M12" s="35"/>
      <c r="N12" s="31"/>
      <c r="O12" s="36"/>
      <c r="P12" s="36"/>
    </row>
    <row r="13" spans="1:16" x14ac:dyDescent="0.25">
      <c r="A13" s="159" t="s">
        <v>205</v>
      </c>
      <c r="B13" s="160"/>
      <c r="C13" s="160"/>
      <c r="D13" s="160"/>
      <c r="E13" s="160"/>
      <c r="F13" s="57"/>
      <c r="G13" s="57"/>
      <c r="H13" s="37"/>
      <c r="I13" s="37"/>
      <c r="J13" s="37"/>
      <c r="K13" s="37"/>
      <c r="L13" s="37"/>
      <c r="M13" s="35"/>
      <c r="N13" s="31"/>
      <c r="O13" s="36"/>
      <c r="P13" s="36"/>
    </row>
    <row r="14" spans="1:16" x14ac:dyDescent="0.25">
      <c r="A14" s="95"/>
      <c r="B14" s="96"/>
      <c r="C14" s="117"/>
      <c r="D14" s="117"/>
      <c r="E14" s="117"/>
      <c r="F14" s="37"/>
      <c r="G14" s="37"/>
      <c r="H14" s="37"/>
      <c r="I14" s="37"/>
      <c r="J14" s="105"/>
      <c r="K14" s="97" t="s">
        <v>197</v>
      </c>
      <c r="L14" s="37"/>
      <c r="M14" s="38"/>
      <c r="N14" s="36"/>
      <c r="O14" s="36"/>
      <c r="P14" s="39"/>
    </row>
    <row r="15" spans="1:16" x14ac:dyDescent="0.25">
      <c r="A15" s="52"/>
      <c r="B15" s="52"/>
      <c r="C15" s="169" t="s">
        <v>273</v>
      </c>
      <c r="D15" s="169"/>
      <c r="E15" s="169"/>
      <c r="F15" s="169" t="s">
        <v>266</v>
      </c>
      <c r="G15" s="169"/>
      <c r="H15" s="169"/>
      <c r="I15" s="169" t="s">
        <v>272</v>
      </c>
      <c r="J15" s="169"/>
      <c r="K15" s="169"/>
      <c r="L15" s="37"/>
      <c r="N15" s="36"/>
      <c r="O15" s="36"/>
    </row>
    <row r="16" spans="1:16" ht="15" customHeight="1" x14ac:dyDescent="0.25">
      <c r="A16" s="173" t="s">
        <v>206</v>
      </c>
      <c r="B16" s="175" t="s">
        <v>230</v>
      </c>
      <c r="C16" s="176" t="s">
        <v>207</v>
      </c>
      <c r="D16" s="176" t="s">
        <v>208</v>
      </c>
      <c r="E16" s="176" t="s">
        <v>209</v>
      </c>
      <c r="F16" s="170" t="s">
        <v>207</v>
      </c>
      <c r="G16" s="170" t="s">
        <v>208</v>
      </c>
      <c r="H16" s="170" t="s">
        <v>209</v>
      </c>
      <c r="I16" s="170" t="s">
        <v>207</v>
      </c>
      <c r="J16" s="170" t="s">
        <v>208</v>
      </c>
      <c r="K16" s="170" t="s">
        <v>209</v>
      </c>
      <c r="L16" s="108"/>
    </row>
    <row r="17" spans="1:12" ht="23.25" customHeight="1" x14ac:dyDescent="0.25">
      <c r="A17" s="174"/>
      <c r="B17" s="171"/>
      <c r="C17" s="177"/>
      <c r="D17" s="177"/>
      <c r="E17" s="177"/>
      <c r="F17" s="171"/>
      <c r="G17" s="171"/>
      <c r="H17" s="171"/>
      <c r="I17" s="171"/>
      <c r="J17" s="171"/>
      <c r="K17" s="171"/>
      <c r="L17" s="40"/>
    </row>
    <row r="18" spans="1:12" x14ac:dyDescent="0.25">
      <c r="A18" s="32">
        <v>1</v>
      </c>
      <c r="B18" s="32">
        <v>2</v>
      </c>
      <c r="C18" s="32">
        <v>3</v>
      </c>
      <c r="D18" s="32">
        <v>4</v>
      </c>
      <c r="E18" s="32">
        <v>5</v>
      </c>
      <c r="F18" s="32">
        <v>6</v>
      </c>
      <c r="G18" s="32">
        <v>7</v>
      </c>
      <c r="H18" s="32">
        <v>8</v>
      </c>
      <c r="I18" s="32">
        <v>9</v>
      </c>
      <c r="J18" s="32">
        <v>10</v>
      </c>
      <c r="K18" s="32">
        <v>11</v>
      </c>
      <c r="L18" s="41"/>
    </row>
    <row r="19" spans="1:12" ht="28.5" customHeight="1" x14ac:dyDescent="0.2">
      <c r="A19" s="58" t="s">
        <v>210</v>
      </c>
      <c r="B19" s="59"/>
      <c r="C19" s="130">
        <f>D19+E19</f>
        <v>21253.1</v>
      </c>
      <c r="D19" s="130">
        <f>SUM(D20:D38)</f>
        <v>21253.1</v>
      </c>
      <c r="E19" s="130">
        <f>E21+E22+E23+E24+E25+E26+E27+E28+E33+E35+E36+E37+E38+E29+E34+E32+E31</f>
        <v>0</v>
      </c>
      <c r="F19" s="130">
        <f>G19+H19</f>
        <v>0</v>
      </c>
      <c r="G19" s="130">
        <f>SUM(G20:G38)</f>
        <v>0</v>
      </c>
      <c r="H19" s="130">
        <f>H21+H22+H23+H24+H25+H26+H27+H28+H33+H35+H36+H37+H38+H29+H34+H32+H31</f>
        <v>0</v>
      </c>
      <c r="I19" s="130">
        <f>J19+K19</f>
        <v>0</v>
      </c>
      <c r="J19" s="130">
        <f>J21+J22+J23+J24+J25+J26+J27+J28+J33+J35+J36+J37+J38+J29+J34+J32+J31</f>
        <v>0</v>
      </c>
      <c r="K19" s="130">
        <f>K21+K22+K23+K24+K25+K26+K27+K28+K33+K35+K36+K37+K38+K29+K34+K32+K31</f>
        <v>0</v>
      </c>
      <c r="L19" s="42"/>
    </row>
    <row r="20" spans="1:12" ht="12" customHeight="1" x14ac:dyDescent="0.2">
      <c r="A20" s="60" t="s">
        <v>211</v>
      </c>
      <c r="B20" s="61"/>
      <c r="C20" s="130"/>
      <c r="D20" s="130"/>
      <c r="E20" s="130"/>
      <c r="F20" s="130"/>
      <c r="G20" s="130"/>
      <c r="H20" s="130"/>
      <c r="I20" s="130"/>
      <c r="J20" s="130"/>
      <c r="K20" s="130"/>
      <c r="L20" s="43"/>
    </row>
    <row r="21" spans="1:12" ht="14.25" customHeight="1" x14ac:dyDescent="0.2">
      <c r="A21" s="60" t="s">
        <v>212</v>
      </c>
      <c r="B21" s="62">
        <v>211</v>
      </c>
      <c r="C21" s="130">
        <f>D21+E21</f>
        <v>0</v>
      </c>
      <c r="D21" s="131"/>
      <c r="E21" s="131"/>
      <c r="F21" s="130"/>
      <c r="G21" s="131"/>
      <c r="H21" s="131"/>
      <c r="I21" s="130"/>
      <c r="J21" s="131"/>
      <c r="K21" s="131"/>
      <c r="L21" s="43"/>
    </row>
    <row r="22" spans="1:12" ht="12" customHeight="1" x14ac:dyDescent="0.2">
      <c r="A22" s="60" t="s">
        <v>213</v>
      </c>
      <c r="B22" s="62">
        <v>212</v>
      </c>
      <c r="C22" s="130">
        <f t="shared" ref="C22:C24" si="11">D22+E22</f>
        <v>0</v>
      </c>
      <c r="D22" s="131"/>
      <c r="E22" s="131"/>
      <c r="F22" s="130">
        <f t="shared" ref="F22" si="12">G22+H22</f>
        <v>0</v>
      </c>
      <c r="G22" s="131"/>
      <c r="H22" s="131"/>
      <c r="I22" s="130">
        <f t="shared" ref="I22:I24" si="13">J22+K22</f>
        <v>0</v>
      </c>
      <c r="J22" s="131"/>
      <c r="K22" s="131"/>
      <c r="L22" s="43"/>
    </row>
    <row r="23" spans="1:12" ht="22.5" customHeight="1" x14ac:dyDescent="0.2">
      <c r="A23" s="60" t="s">
        <v>214</v>
      </c>
      <c r="B23" s="62">
        <v>213</v>
      </c>
      <c r="C23" s="130">
        <f t="shared" si="11"/>
        <v>0</v>
      </c>
      <c r="D23" s="131"/>
      <c r="E23" s="131"/>
      <c r="F23" s="130"/>
      <c r="G23" s="131"/>
      <c r="H23" s="131"/>
      <c r="I23" s="130"/>
      <c r="J23" s="131"/>
      <c r="K23" s="131"/>
      <c r="L23" s="43"/>
    </row>
    <row r="24" spans="1:12" ht="17.25" customHeight="1" x14ac:dyDescent="0.2">
      <c r="A24" s="60" t="s">
        <v>215</v>
      </c>
      <c r="B24" s="62">
        <v>221</v>
      </c>
      <c r="C24" s="130">
        <f t="shared" si="11"/>
        <v>0</v>
      </c>
      <c r="D24" s="131"/>
      <c r="E24" s="131"/>
      <c r="F24" s="130">
        <f t="shared" ref="F24" si="14">G24+H24</f>
        <v>0</v>
      </c>
      <c r="G24" s="131"/>
      <c r="H24" s="131"/>
      <c r="I24" s="130">
        <f t="shared" si="13"/>
        <v>0</v>
      </c>
      <c r="J24" s="131"/>
      <c r="K24" s="131"/>
      <c r="L24" s="43"/>
    </row>
    <row r="25" spans="1:12" ht="16.5" customHeight="1" x14ac:dyDescent="0.2">
      <c r="A25" s="60" t="s">
        <v>216</v>
      </c>
      <c r="B25" s="62">
        <v>222</v>
      </c>
      <c r="C25" s="130">
        <f>D25+E25</f>
        <v>18.399999999999999</v>
      </c>
      <c r="D25" s="131">
        <v>18.399999999999999</v>
      </c>
      <c r="E25" s="131"/>
      <c r="F25" s="130">
        <f>G25+H25</f>
        <v>0</v>
      </c>
      <c r="G25" s="131"/>
      <c r="H25" s="131"/>
      <c r="I25" s="130">
        <f>J25+K25</f>
        <v>0</v>
      </c>
      <c r="J25" s="131"/>
      <c r="K25" s="131"/>
      <c r="L25" s="43"/>
    </row>
    <row r="26" spans="1:12" ht="15" customHeight="1" x14ac:dyDescent="0.2">
      <c r="A26" s="60" t="s">
        <v>217</v>
      </c>
      <c r="B26" s="62">
        <v>223</v>
      </c>
      <c r="C26" s="130">
        <f>D26+E26</f>
        <v>0</v>
      </c>
      <c r="D26" s="131"/>
      <c r="E26" s="131"/>
      <c r="F26" s="130">
        <f t="shared" ref="F26:F27" si="15">G26+H26</f>
        <v>0</v>
      </c>
      <c r="G26" s="131"/>
      <c r="H26" s="131"/>
      <c r="I26" s="130">
        <f t="shared" ref="I26:I37" si="16">J26+K26</f>
        <v>0</v>
      </c>
      <c r="J26" s="131"/>
      <c r="K26" s="131"/>
      <c r="L26" s="43"/>
    </row>
    <row r="27" spans="1:12" ht="33" customHeight="1" x14ac:dyDescent="0.2">
      <c r="A27" s="60" t="s">
        <v>218</v>
      </c>
      <c r="B27" s="62">
        <v>224</v>
      </c>
      <c r="C27" s="130">
        <f t="shared" ref="C27" si="17">D27+E27</f>
        <v>441.1</v>
      </c>
      <c r="D27" s="131">
        <v>441.1</v>
      </c>
      <c r="E27" s="131"/>
      <c r="F27" s="130">
        <f t="shared" si="15"/>
        <v>0</v>
      </c>
      <c r="G27" s="131"/>
      <c r="H27" s="131"/>
      <c r="I27" s="130">
        <f t="shared" si="16"/>
        <v>0</v>
      </c>
      <c r="J27" s="131"/>
      <c r="K27" s="131"/>
      <c r="L27" s="43"/>
    </row>
    <row r="28" spans="1:12" ht="30.75" customHeight="1" x14ac:dyDescent="0.2">
      <c r="A28" s="60" t="s">
        <v>219</v>
      </c>
      <c r="B28" s="62">
        <v>225</v>
      </c>
      <c r="C28" s="130">
        <f>D28+E28</f>
        <v>10983.3</v>
      </c>
      <c r="D28" s="131">
        <v>10983.3</v>
      </c>
      <c r="E28" s="131"/>
      <c r="F28" s="130">
        <f>G28+H28</f>
        <v>0</v>
      </c>
      <c r="G28" s="131"/>
      <c r="H28" s="131"/>
      <c r="I28" s="130">
        <f>J28+K28</f>
        <v>0</v>
      </c>
      <c r="J28" s="131"/>
      <c r="K28" s="131"/>
      <c r="L28" s="43"/>
    </row>
    <row r="29" spans="1:12" ht="30.75" customHeight="1" x14ac:dyDescent="0.2">
      <c r="A29" s="60" t="s">
        <v>251</v>
      </c>
      <c r="B29" s="62">
        <v>226</v>
      </c>
      <c r="C29" s="130">
        <f>D29+E29</f>
        <v>5945.8</v>
      </c>
      <c r="D29" s="131">
        <v>5945.8</v>
      </c>
      <c r="E29" s="131"/>
      <c r="F29" s="130">
        <f>G29+H29</f>
        <v>0</v>
      </c>
      <c r="G29" s="131"/>
      <c r="H29" s="131"/>
      <c r="I29" s="130">
        <f>J29+K29</f>
        <v>0</v>
      </c>
      <c r="J29" s="131"/>
      <c r="K29" s="131"/>
      <c r="L29" s="43"/>
    </row>
    <row r="30" spans="1:12" ht="23.25" customHeight="1" x14ac:dyDescent="0.2">
      <c r="A30" s="60" t="s">
        <v>253</v>
      </c>
      <c r="B30" s="62">
        <v>227</v>
      </c>
      <c r="C30" s="132">
        <f>D30+E30</f>
        <v>0</v>
      </c>
      <c r="D30" s="133"/>
      <c r="E30" s="131"/>
      <c r="F30" s="132"/>
      <c r="G30" s="133"/>
      <c r="H30" s="131"/>
      <c r="I30" s="132"/>
      <c r="J30" s="133"/>
      <c r="K30" s="131"/>
      <c r="L30" s="43"/>
    </row>
    <row r="31" spans="1:12" ht="18.75" customHeight="1" x14ac:dyDescent="0.2">
      <c r="A31" s="60" t="s">
        <v>250</v>
      </c>
      <c r="B31" s="62">
        <v>228</v>
      </c>
      <c r="C31" s="130">
        <f t="shared" ref="C31:C32" si="18">D31+E31</f>
        <v>0</v>
      </c>
      <c r="D31" s="131"/>
      <c r="E31" s="131"/>
      <c r="F31" s="130">
        <f>G31+H31</f>
        <v>0</v>
      </c>
      <c r="G31" s="131"/>
      <c r="H31" s="131"/>
      <c r="I31" s="130"/>
      <c r="J31" s="131"/>
      <c r="K31" s="131"/>
      <c r="L31" s="43"/>
    </row>
    <row r="32" spans="1:12" ht="18.75" hidden="1" customHeight="1" x14ac:dyDescent="0.2">
      <c r="A32" s="60"/>
      <c r="B32" s="62">
        <v>240</v>
      </c>
      <c r="C32" s="130">
        <f t="shared" si="18"/>
        <v>0</v>
      </c>
      <c r="D32" s="131"/>
      <c r="E32" s="131"/>
      <c r="F32" s="130"/>
      <c r="G32" s="131"/>
      <c r="H32" s="131"/>
      <c r="I32" s="130"/>
      <c r="J32" s="131"/>
      <c r="K32" s="131"/>
      <c r="L32" s="43"/>
    </row>
    <row r="33" spans="1:12" ht="34.5" customHeight="1" x14ac:dyDescent="0.2">
      <c r="A33" s="60" t="s">
        <v>220</v>
      </c>
      <c r="B33" s="62">
        <v>241</v>
      </c>
      <c r="C33" s="130">
        <f>D33+E33</f>
        <v>0</v>
      </c>
      <c r="D33" s="131"/>
      <c r="E33" s="131"/>
      <c r="F33" s="130">
        <f t="shared" ref="F33:F34" si="19">G33+H33</f>
        <v>0</v>
      </c>
      <c r="G33" s="131"/>
      <c r="H33" s="131"/>
      <c r="I33" s="130">
        <f t="shared" si="16"/>
        <v>0</v>
      </c>
      <c r="J33" s="131"/>
      <c r="K33" s="131"/>
      <c r="L33" s="43"/>
    </row>
    <row r="34" spans="1:12" ht="17.25" customHeight="1" x14ac:dyDescent="0.2">
      <c r="A34" s="63" t="s">
        <v>262</v>
      </c>
      <c r="B34" s="62">
        <v>246</v>
      </c>
      <c r="C34" s="130">
        <f t="shared" ref="C34:C37" si="20">D34+E34</f>
        <v>0</v>
      </c>
      <c r="D34" s="131"/>
      <c r="E34" s="131"/>
      <c r="F34" s="130">
        <f t="shared" si="19"/>
        <v>0</v>
      </c>
      <c r="G34" s="131"/>
      <c r="H34" s="131"/>
      <c r="I34" s="130">
        <f t="shared" si="16"/>
        <v>0</v>
      </c>
      <c r="J34" s="131"/>
      <c r="K34" s="131"/>
      <c r="L34" s="43"/>
    </row>
    <row r="35" spans="1:12" ht="15.75" customHeight="1" x14ac:dyDescent="0.2">
      <c r="A35" s="60" t="s">
        <v>221</v>
      </c>
      <c r="B35" s="62">
        <v>260</v>
      </c>
      <c r="C35" s="130">
        <f t="shared" si="20"/>
        <v>0</v>
      </c>
      <c r="D35" s="131"/>
      <c r="E35" s="131"/>
      <c r="F35" s="130"/>
      <c r="G35" s="131"/>
      <c r="H35" s="131"/>
      <c r="I35" s="130"/>
      <c r="J35" s="131"/>
      <c r="K35" s="131"/>
      <c r="L35" s="43"/>
    </row>
    <row r="36" spans="1:12" ht="18.75" customHeight="1" x14ac:dyDescent="0.2">
      <c r="A36" s="60" t="s">
        <v>222</v>
      </c>
      <c r="B36" s="62">
        <v>290</v>
      </c>
      <c r="C36" s="130">
        <f t="shared" si="20"/>
        <v>0</v>
      </c>
      <c r="D36" s="131"/>
      <c r="E36" s="131"/>
      <c r="F36" s="130">
        <f t="shared" ref="F36:F37" si="21">G36+H36</f>
        <v>0</v>
      </c>
      <c r="G36" s="131"/>
      <c r="H36" s="131"/>
      <c r="I36" s="130">
        <f t="shared" si="16"/>
        <v>0</v>
      </c>
      <c r="J36" s="131"/>
      <c r="K36" s="131"/>
      <c r="L36" s="43"/>
    </row>
    <row r="37" spans="1:12" ht="27" customHeight="1" x14ac:dyDescent="0.2">
      <c r="A37" s="60" t="s">
        <v>223</v>
      </c>
      <c r="B37" s="62">
        <v>310</v>
      </c>
      <c r="C37" s="130">
        <f t="shared" si="20"/>
        <v>1524.1</v>
      </c>
      <c r="D37" s="131">
        <v>1524.1</v>
      </c>
      <c r="E37" s="131"/>
      <c r="F37" s="130">
        <f t="shared" si="21"/>
        <v>0</v>
      </c>
      <c r="G37" s="131"/>
      <c r="H37" s="131"/>
      <c r="I37" s="130">
        <f t="shared" si="16"/>
        <v>0</v>
      </c>
      <c r="J37" s="131"/>
      <c r="K37" s="131"/>
      <c r="L37" s="43"/>
    </row>
    <row r="38" spans="1:12" ht="27.75" customHeight="1" x14ac:dyDescent="0.2">
      <c r="A38" s="60" t="s">
        <v>224</v>
      </c>
      <c r="B38" s="62">
        <v>340</v>
      </c>
      <c r="C38" s="131">
        <f>D38+E38</f>
        <v>2340.4</v>
      </c>
      <c r="D38" s="131">
        <v>2340.4</v>
      </c>
      <c r="E38" s="131"/>
      <c r="F38" s="130">
        <f>G38+H38</f>
        <v>0</v>
      </c>
      <c r="G38" s="131"/>
      <c r="H38" s="131"/>
      <c r="I38" s="130">
        <f>J38+K38</f>
        <v>0</v>
      </c>
      <c r="J38" s="131"/>
      <c r="K38" s="131"/>
      <c r="L38" s="43"/>
    </row>
    <row r="39" spans="1:12" x14ac:dyDescent="0.25">
      <c r="J39" s="106"/>
    </row>
    <row r="40" spans="1:12" x14ac:dyDescent="0.25">
      <c r="C40" s="44"/>
      <c r="D40" s="44"/>
      <c r="E40" s="44"/>
      <c r="F40" s="44"/>
      <c r="G40" s="44"/>
    </row>
    <row r="41" spans="1:12" x14ac:dyDescent="0.25">
      <c r="A41" s="172"/>
      <c r="B41" s="172"/>
      <c r="C41" s="172"/>
      <c r="D41" s="172"/>
      <c r="E41" s="45"/>
      <c r="F41" s="107"/>
    </row>
  </sheetData>
  <mergeCells count="30">
    <mergeCell ref="A41:B41"/>
    <mergeCell ref="C41:D41"/>
    <mergeCell ref="G16:G17"/>
    <mergeCell ref="H16:H17"/>
    <mergeCell ref="I16:I17"/>
    <mergeCell ref="A16:A17"/>
    <mergeCell ref="B16:B17"/>
    <mergeCell ref="C16:C17"/>
    <mergeCell ref="D16:D17"/>
    <mergeCell ref="E16:E17"/>
    <mergeCell ref="C15:E15"/>
    <mergeCell ref="F15:H15"/>
    <mergeCell ref="I15:K15"/>
    <mergeCell ref="J16:J17"/>
    <mergeCell ref="K16:K17"/>
    <mergeCell ref="F16:F17"/>
    <mergeCell ref="F2:G2"/>
    <mergeCell ref="C3:E3"/>
    <mergeCell ref="F3:H3"/>
    <mergeCell ref="I3:K3"/>
    <mergeCell ref="A13:E13"/>
    <mergeCell ref="A4:B4"/>
    <mergeCell ref="A5:B5"/>
    <mergeCell ref="A3:B3"/>
    <mergeCell ref="A6:B6"/>
    <mergeCell ref="A8:B8"/>
    <mergeCell ref="A10:B10"/>
    <mergeCell ref="A7:B7"/>
    <mergeCell ref="A9:B9"/>
    <mergeCell ref="A11:B11"/>
  </mergeCells>
  <printOptions horizontalCentered="1"/>
  <pageMargins left="0.19685039370078741" right="0.19685039370078741" top="0.39370078740157483" bottom="0" header="0" footer="0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Доходы</vt:lpstr>
      <vt:lpstr>Расходы на 01.01.2026г.</vt:lpstr>
      <vt:lpstr>ПРИЛОЖЕНИЕ К СПРАВКЕ</vt:lpstr>
      <vt:lpstr>'Расходы на 01.01.2026г.'!Заголовки_для_печати</vt:lpstr>
      <vt:lpstr>'ПРИЛОЖЕНИЕ К СПРАВКЕ'!Область_печати</vt:lpstr>
      <vt:lpstr>'Расходы на 01.01.2026г.'!Область_печати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Финуправление</dc:creator>
  <cp:lastModifiedBy>Финуправление</cp:lastModifiedBy>
  <cp:lastPrinted>2026-01-22T03:03:56Z</cp:lastPrinted>
  <dcterms:created xsi:type="dcterms:W3CDTF">2016-02-11T06:08:17Z</dcterms:created>
  <dcterms:modified xsi:type="dcterms:W3CDTF">2026-01-29T03:40:42Z</dcterms:modified>
</cp:coreProperties>
</file>