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14.01.2026г !!!!!!!!!!!!!!!!!!!\Отчет об исполнении бюджета на 01.12.2025г\"/>
    </mc:Choice>
  </mc:AlternateContent>
  <bookViews>
    <workbookView xWindow="0" yWindow="0" windowWidth="28800" windowHeight="13290"/>
  </bookViews>
  <sheets>
    <sheet name="Доходы" sheetId="7" r:id="rId1"/>
    <sheet name="Расходы на 01.12.2025 г." sheetId="5" r:id="rId2"/>
    <sheet name="ПРИЛОЖЕНИЕ К СПРАВКЕ" sheetId="6" r:id="rId3"/>
  </sheets>
  <definedNames>
    <definedName name="_xlnm.Print_Titles" localSheetId="1">'Расходы на 01.12.2025 г.'!$8:$10</definedName>
    <definedName name="_xlnm.Print_Area" localSheetId="2">'ПРИЛОЖЕНИЕ К СПРАВКЕ'!$A$1:$K$39</definedName>
    <definedName name="_xlnm.Print_Area" localSheetId="1">'Расходы на 01.12.2025 г.'!$A$1:$N$135</definedName>
  </definedNames>
  <calcPr calcId="152511"/>
</workbook>
</file>

<file path=xl/calcChain.xml><?xml version="1.0" encoding="utf-8"?>
<calcChain xmlns="http://schemas.openxmlformats.org/spreadsheetml/2006/main">
  <c r="J37" i="7" l="1"/>
  <c r="I37" i="7"/>
  <c r="H37" i="7"/>
  <c r="E37" i="7"/>
  <c r="Q36" i="7"/>
  <c r="N36" i="7"/>
  <c r="J36" i="7"/>
  <c r="K36" i="7" s="1"/>
  <c r="I36" i="7"/>
  <c r="H36" i="7"/>
  <c r="E36" i="7"/>
  <c r="N35" i="7"/>
  <c r="J35" i="7"/>
  <c r="K35" i="7" s="1"/>
  <c r="I35" i="7"/>
  <c r="E35" i="7"/>
  <c r="Q34" i="7"/>
  <c r="N34" i="7"/>
  <c r="J34" i="7"/>
  <c r="K34" i="7" s="1"/>
  <c r="I34" i="7"/>
  <c r="H34" i="7"/>
  <c r="E34" i="7"/>
  <c r="Q33" i="7"/>
  <c r="N33" i="7"/>
  <c r="J33" i="7"/>
  <c r="K33" i="7" s="1"/>
  <c r="I33" i="7"/>
  <c r="H33" i="7"/>
  <c r="E33" i="7"/>
  <c r="Q32" i="7"/>
  <c r="N32" i="7"/>
  <c r="J32" i="7"/>
  <c r="K32" i="7" s="1"/>
  <c r="I32" i="7"/>
  <c r="H32" i="7"/>
  <c r="E32" i="7"/>
  <c r="Q31" i="7"/>
  <c r="N31" i="7"/>
  <c r="K31" i="7"/>
  <c r="J31" i="7"/>
  <c r="I31" i="7"/>
  <c r="H31" i="7"/>
  <c r="E31" i="7"/>
  <c r="Q30" i="7"/>
  <c r="N30" i="7"/>
  <c r="J30" i="7"/>
  <c r="K30" i="7" s="1"/>
  <c r="I30" i="7"/>
  <c r="H30" i="7"/>
  <c r="E30" i="7"/>
  <c r="Q29" i="7"/>
  <c r="N29" i="7"/>
  <c r="J29" i="7"/>
  <c r="I29" i="7"/>
  <c r="K29" i="7" s="1"/>
  <c r="H29" i="7"/>
  <c r="E29" i="7"/>
  <c r="N28" i="7"/>
  <c r="K28" i="7"/>
  <c r="J28" i="7"/>
  <c r="I28" i="7"/>
  <c r="H28" i="7"/>
  <c r="E28" i="7"/>
  <c r="Q27" i="7"/>
  <c r="N27" i="7"/>
  <c r="J27" i="7"/>
  <c r="K27" i="7" s="1"/>
  <c r="I27" i="7"/>
  <c r="H27" i="7"/>
  <c r="E27" i="7"/>
  <c r="Q26" i="7"/>
  <c r="N26" i="7"/>
  <c r="J26" i="7"/>
  <c r="I26" i="7"/>
  <c r="K26" i="7" s="1"/>
  <c r="H26" i="7"/>
  <c r="E26" i="7"/>
  <c r="Q25" i="7"/>
  <c r="N25" i="7"/>
  <c r="J25" i="7"/>
  <c r="K25" i="7" s="1"/>
  <c r="I25" i="7"/>
  <c r="H25" i="7"/>
  <c r="E25" i="7"/>
  <c r="J24" i="7"/>
  <c r="I24" i="7"/>
  <c r="H24" i="7"/>
  <c r="E24" i="7"/>
  <c r="Q23" i="7"/>
  <c r="N23" i="7"/>
  <c r="K23" i="7"/>
  <c r="J23" i="7"/>
  <c r="I23" i="7"/>
  <c r="H23" i="7"/>
  <c r="E23" i="7"/>
  <c r="Q22" i="7"/>
  <c r="N22" i="7"/>
  <c r="J22" i="7"/>
  <c r="K22" i="7" s="1"/>
  <c r="I22" i="7"/>
  <c r="H22" i="7"/>
  <c r="E22" i="7"/>
  <c r="Q21" i="7"/>
  <c r="N21" i="7"/>
  <c r="J21" i="7"/>
  <c r="I21" i="7"/>
  <c r="K21" i="7" s="1"/>
  <c r="E21" i="7"/>
  <c r="Q20" i="7"/>
  <c r="N20" i="7"/>
  <c r="K20" i="7"/>
  <c r="J20" i="7"/>
  <c r="I20" i="7"/>
  <c r="E20" i="7"/>
  <c r="Q19" i="7"/>
  <c r="N19" i="7"/>
  <c r="J19" i="7"/>
  <c r="I19" i="7"/>
  <c r="K19" i="7" s="1"/>
  <c r="E19" i="7"/>
  <c r="Q18" i="7"/>
  <c r="N18" i="7"/>
  <c r="K18" i="7"/>
  <c r="J18" i="7"/>
  <c r="I18" i="7"/>
  <c r="E18" i="7"/>
  <c r="J17" i="7"/>
  <c r="I17" i="7"/>
  <c r="H17" i="7"/>
  <c r="E17" i="7"/>
  <c r="Q16" i="7"/>
  <c r="N16" i="7"/>
  <c r="J16" i="7"/>
  <c r="I16" i="7"/>
  <c r="K16" i="7" s="1"/>
  <c r="H16" i="7"/>
  <c r="E16" i="7"/>
  <c r="J15" i="7"/>
  <c r="I15" i="7"/>
  <c r="H15" i="7"/>
  <c r="E15" i="7"/>
  <c r="J14" i="7"/>
  <c r="I14" i="7"/>
  <c r="H14" i="7"/>
  <c r="E14" i="7"/>
  <c r="Q13" i="7"/>
  <c r="N13" i="7"/>
  <c r="J13" i="7"/>
  <c r="K13" i="7" s="1"/>
  <c r="I13" i="7"/>
  <c r="H13" i="7"/>
  <c r="E13" i="7"/>
  <c r="N12" i="7"/>
  <c r="J12" i="7"/>
  <c r="K12" i="7" s="1"/>
  <c r="I12" i="7"/>
  <c r="H12" i="7"/>
  <c r="E12" i="7"/>
  <c r="Q11" i="7"/>
  <c r="N11" i="7"/>
  <c r="J11" i="7"/>
  <c r="I11" i="7"/>
  <c r="K11" i="7" s="1"/>
  <c r="H11" i="7"/>
  <c r="E11" i="7"/>
  <c r="Q10" i="7"/>
  <c r="N10" i="7"/>
  <c r="J10" i="7"/>
  <c r="K10" i="7" s="1"/>
  <c r="I10" i="7"/>
  <c r="H10" i="7"/>
  <c r="E10" i="7"/>
  <c r="Q9" i="7"/>
  <c r="N9" i="7"/>
  <c r="K9" i="7"/>
  <c r="J9" i="7"/>
  <c r="I9" i="7"/>
  <c r="H9" i="7"/>
  <c r="E9" i="7"/>
  <c r="Q7" i="7"/>
  <c r="N7" i="7"/>
  <c r="J7" i="7"/>
  <c r="K7" i="7" s="1"/>
  <c r="I7" i="7"/>
  <c r="H7" i="7"/>
  <c r="E7" i="7"/>
  <c r="G107" i="5" l="1"/>
  <c r="D119" i="5" l="1"/>
  <c r="D108" i="5"/>
  <c r="C119" i="5"/>
  <c r="C108" i="5"/>
  <c r="D67" i="5"/>
  <c r="C67" i="5"/>
  <c r="D65" i="5"/>
  <c r="C65" i="5"/>
  <c r="D16" i="5"/>
  <c r="C16" i="5" l="1"/>
  <c r="M67" i="5" l="1"/>
  <c r="J19" i="6" l="1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J11" i="5" l="1"/>
  <c r="I68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<sst xmlns="http://schemas.openxmlformats.org/spreadsheetml/2006/main" count="446" uniqueCount="359">
  <si>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</si>
  <si>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</si>
  <si>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</si>
  <si>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</si>
  <si>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</si>
  <si>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</si>
  <si>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</si>
  <si>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</si>
  <si>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</si>
  <si>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</si>
  <si>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</si>
  <si>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</si>
  <si>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</si>
  <si>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</si>
  <si>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</si>
  <si>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</si>
  <si>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</si>
  <si>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</si>
  <si>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</si>
  <si>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</si>
  <si>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</si>
  <si>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</si>
  <si>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</si>
  <si>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</si>
  <si>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</si>
  <si>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</si>
  <si>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</si>
  <si>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</si>
  <si>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</si>
  <si>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</si>
  <si>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</si>
  <si>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</si>
  <si>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</si>
  <si>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</si>
  <si>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</si>
  <si>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</si>
  <si>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</si>
  <si>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</si>
  <si>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</si>
  <si>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</si>
  <si>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</si>
  <si>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</si>
  <si>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</si>
  <si>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</si>
  <si>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</si>
  <si>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</si>
  <si>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</si>
  <si>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</si>
  <si>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</si>
  <si>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</si>
  <si>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</si>
  <si>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</si>
  <si>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</si>
  <si>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</si>
  <si>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</si>
  <si>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</si>
  <si>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</si>
  <si>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</si>
  <si>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</si>
  <si>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</si>
  <si>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</si>
  <si>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</si>
  <si>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</si>
  <si>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</si>
  <si>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</si>
  <si>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</si>
  <si>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</si>
  <si>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</si>
  <si>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</si>
  <si>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</si>
  <si>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</si>
  <si>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</si>
  <si>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</si>
  <si>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</si>
  <si>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</si>
  <si>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</si>
  <si>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</si>
  <si>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</si>
  <si>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</si>
  <si>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</si>
  <si>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</si>
  <si>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</si>
  <si>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</si>
  <si>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</si>
  <si>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</si>
  <si>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</si>
  <si>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</si>
  <si>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</si>
  <si>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</si>
  <si>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</si>
  <si>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</si>
  <si>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</si>
  <si>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</si>
  <si>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</si>
  <si>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</si>
  <si>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</si>
  <si>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</si>
  <si>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</si>
  <si>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</si>
  <si>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</si>
  <si>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</si>
  <si>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</si>
  <si>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</si>
  <si>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</si>
  <si>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</si>
  <si>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</si>
  <si>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</si>
  <si>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</si>
  <si>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</si>
  <si>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</si>
  <si>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</si>
  <si>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</si>
  <si>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</si>
  <si>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</si>
  <si>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</si>
  <si>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</si>
  <si>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</si>
  <si>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</si>
  <si>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</si>
  <si>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</si>
  <si>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</si>
  <si>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</si>
  <si>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</si>
  <si>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</si>
  <si>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</si>
  <si>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</si>
  <si>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</si>
  <si>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</si>
  <si>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</si>
  <si>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</si>
  <si>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</si>
  <si>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</si>
  <si>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</si>
  <si>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</si>
  <si>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</si>
  <si>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</si>
  <si>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</si>
  <si>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</si>
  <si>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</si>
  <si>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</si>
  <si>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</si>
  <si>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</si>
  <si>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</si>
  <si>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</si>
  <si>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</si>
  <si>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</si>
  <si>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</si>
  <si>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</si>
  <si>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</si>
  <si>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</si>
  <si>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</si>
  <si>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</si>
  <si>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</si>
  <si>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</si>
  <si>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</si>
  <si>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</si>
  <si>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</si>
  <si>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</si>
  <si>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</si>
  <si>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</si>
  <si>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</si>
  <si>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</si>
  <si>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</si>
  <si>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</si>
  <si>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</si>
  <si>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</si>
  <si>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</si>
  <si>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</si>
  <si>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</si>
  <si>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</si>
  <si>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</si>
  <si>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</si>
  <si>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</si>
  <si>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</si>
  <si>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</si>
  <si>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</si>
  <si>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</si>
  <si>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</si>
  <si>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</si>
  <si>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</si>
  <si>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</si>
  <si>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</si>
  <si>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</si>
  <si>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</si>
  <si>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</si>
  <si>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</si>
  <si>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</si>
  <si>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</si>
  <si>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</si>
  <si>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</si>
  <si>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</si>
  <si>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</si>
  <si>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</si>
  <si>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</si>
  <si>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</si>
  <si>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</si>
  <si>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</si>
  <si>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</si>
  <si>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</si>
  <si>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</si>
  <si>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</si>
  <si>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</si>
  <si>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</si>
  <si>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</si>
  <si>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</si>
  <si>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</si>
  <si>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</si>
  <si>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</si>
  <si>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</si>
  <si>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</si>
  <si>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</si>
  <si>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</si>
  <si>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</si>
  <si>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</si>
  <si>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</si>
  <si>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</si>
  <si>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</si>
  <si>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</si>
  <si>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</si>
  <si>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</si>
  <si>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</si>
  <si>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</si>
  <si>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</si>
  <si>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</si>
  <si>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</si>
  <si>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</si>
  <si>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</si>
  <si>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</si>
  <si>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</si>
  <si>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</si>
  <si>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</si>
  <si>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</si>
  <si>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</si>
  <si>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</si>
  <si>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</si>
  <si>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</si>
  <si>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</si>
  <si>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</si>
  <si>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</si>
  <si>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</si>
  <si>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</si>
  <si>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</si>
  <si>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</si>
  <si>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</si>
  <si>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</si>
  <si>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</si>
  <si>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</si>
  <si>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</si>
  <si>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</si>
  <si>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</si>
  <si>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</si>
  <si>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</si>
  <si>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</si>
  <si>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</si>
  <si>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</si>
  <si>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</si>
  <si>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</si>
  <si>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</si>
  <si>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</si>
  <si>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</si>
  <si>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</si>
  <si>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</si>
  <si>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</si>
  <si>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</si>
  <si>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</si>
  <si>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</si>
  <si>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</si>
  <si>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Исполнитель: Е.Н. Коваленко, Н.В. Прудникова</t>
  </si>
  <si>
    <t>О.В. Фокина</t>
  </si>
  <si>
    <t>на 1 декабря 2025 года</t>
  </si>
  <si>
    <t>ПРИЛОЖЕНИЕ К СПРАВКЕ  НА  01.12.2025 г.:</t>
  </si>
  <si>
    <t>на 01.12.2024г.</t>
  </si>
  <si>
    <t>на 01.12.2025г.</t>
  </si>
  <si>
    <t>И.о. начальника  Финансового управления Тайшетского округа</t>
  </si>
  <si>
    <t>Сведения об исполнении консолидированного бюджета МО "Тайшетский район" на 01 декабря 2025 года в сравнении с запланированными значениями на соответсвующий период (финансовый год)</t>
  </si>
  <si>
    <t xml:space="preserve">Единица измерения:  руб. </t>
  </si>
  <si>
    <t>Наименование 
показателя</t>
  </si>
  <si>
    <t>Код дохода по бюджетной классификации</t>
  </si>
  <si>
    <t>консолидированный бюджет</t>
  </si>
  <si>
    <t>бюджет муниципального района</t>
  </si>
  <si>
    <t>бюджеты городских и сельских поселений</t>
  </si>
  <si>
    <t>бюджеты городских поселений</t>
  </si>
  <si>
    <t>бюджеты сельских поселений</t>
  </si>
  <si>
    <t>Утверждено консолидированный бюджет субъекта Российской Федерации</t>
  </si>
  <si>
    <t>Исполнено консолидированный бюджет субъекта Российской Федерации</t>
  </si>
  <si>
    <t>Процент исполнения к плану года</t>
  </si>
  <si>
    <t>Утверждено бюджет муниципального района</t>
  </si>
  <si>
    <t>Исполнено бюджет муниципального района</t>
  </si>
  <si>
    <t>Утверждено бюджеты городских и сельских поселений</t>
  </si>
  <si>
    <t>Исполнено бюджеты городских и сельских поселений</t>
  </si>
  <si>
    <t>Утверждено бюджеты городских поселений</t>
  </si>
  <si>
    <t>Исполнено бюджеты городских поселений</t>
  </si>
  <si>
    <t>Утверждено бюджеты сельских поселений</t>
  </si>
  <si>
    <t>Исполнено бюджеты сельских поселений</t>
  </si>
  <si>
    <t>13</t>
  </si>
  <si>
    <t>14</t>
  </si>
  <si>
    <t>15</t>
  </si>
  <si>
    <t>16</t>
  </si>
  <si>
    <t>17</t>
  </si>
  <si>
    <t>Доходы бюджета - всего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</si>
  <si>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</si>
  <si>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</si>
  <si>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</si>
  <si>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</si>
  <si>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</si>
  <si>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</si>
  <si>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</si>
  <si>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</si>
  <si>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-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</si>
  <si>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</si>
  <si>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</si>
  <si>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</si>
  <si>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</si>
  <si>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</si>
  <si>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</si>
  <si>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</si>
  <si>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</si>
  <si>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</si>
  <si>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</si>
  <si>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</si>
  <si>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</si>
  <si>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</si>
  <si>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</si>
  <si>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</si>
  <si>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</si>
  <si>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физических лиц</t>
  </si>
  <si>
    <t xml:space="preserve"> 000 1060604000 0000 110</t>
  </si>
  <si>
    <t>ГОСУДАРСТВЕННАЯ ПОШЛИНА</t>
  </si>
  <si>
    <t xml:space="preserve"> 000 1080000000 0000 000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</si>
  <si>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</si>
  <si>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</si>
  <si>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ПЛАТЕЖИ ПРИ ПОЛЬЗОВАНИИ ПРИРОДНЫМИ РЕСУРСАМИ</t>
  </si>
  <si>
    <t xml:space="preserve"> 000 1120000000 0000 000</t>
  </si>
  <si>
    <t>ДОХОДЫ ОТ ОКАЗАНИЯ ПЛАТНЫХ УСЛУГ И КОМПЕНСАЦИИ ЗАТРАТ ГОСУДАРСТВА</t>
  </si>
  <si>
    <t xml:space="preserve"> 000 1130000000 0000 000</t>
  </si>
  <si>
    <t>ДОХОДЫ ОТ ПРОДАЖИ МАТЕРИАЛЬНЫХ И НЕМАТЕРИАЛЬНЫХ АКТИВОВ</t>
  </si>
  <si>
    <t xml:space="preserve"> 000 1140000000 0000 000</t>
  </si>
  <si>
    <t>ШТРАФЫ, САНКЦИИ, ВОЗМЕЩЕНИЕ УЩЕРБА</t>
  </si>
  <si>
    <t xml:space="preserve"> 000 1160000000 0000 000</t>
  </si>
  <si>
    <t>ПРОЧИЕ НЕНАЛОГОВЫЕ ДОХОДЫ</t>
  </si>
  <si>
    <t xml:space="preserve"> 000 1170000000 0000 000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</si>
  <si>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</si>
  <si>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</si>
  <si>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</si>
  <si>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</si>
  <si>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</si>
  <si>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</si>
  <si>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</si>
  <si>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</si>
  <si>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Субвенции бюджетам бюджетной системы Российской Федерации</t>
  </si>
  <si>
    <t xml:space="preserve"> 000 2023000000 0000 150</t>
  </si>
  <si>
    <t>Иные межбюджетные трансферты</t>
  </si>
  <si>
    <t xml:space="preserve"> 000 2024000000 0000 150</t>
  </si>
  <si>
    <t>БЕЗВОЗМЕЗДНЫЕ ПОСТУПЛЕНИЯ ОТ НЕГОСУДАРСТВЕННЫХ ОРГАНИЗАЦИЙ</t>
  </si>
  <si>
    <t xml:space="preserve"> 000 2040000000 0000 000</t>
  </si>
  <si>
    <t>ПРОЧИЕ БЕЗВОЗМЕЗДНЫЕ ПОСТУПЛЕНИЯ</t>
  </si>
  <si>
    <t xml:space="preserve"> 000 2070000000 0000 000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</si>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</sst>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\.mm\.yyyy"/>
    <numFmt numFmtId="167" formatCode="0.0%"/>
  </numFmts>
  <fonts count="4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b/>
      <u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209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165" fontId="14" fillId="7" borderId="0" xfId="0" applyNumberFormat="1" applyFont="1" applyFill="1" applyBorder="1" applyAlignment="1"/>
    <xf numFmtId="0" fontId="26" fillId="7" borderId="50" xfId="0" applyFont="1" applyFill="1" applyBorder="1" applyAlignment="1" applyProtection="1">
      <alignment horizontal="center"/>
      <protection locked="0"/>
    </xf>
    <xf numFmtId="0" fontId="26" fillId="7" borderId="50" xfId="159" applyNumberFormat="1" applyFont="1" applyFill="1" applyBorder="1" applyAlignment="1" applyProtection="1">
      <alignment horizontal="center"/>
    </xf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14" fillId="7" borderId="50" xfId="0" applyNumberFormat="1" applyFont="1" applyFill="1" applyBorder="1" applyAlignment="1">
      <alignment wrapText="1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0" fontId="27" fillId="7" borderId="0" xfId="0" applyFont="1" applyFill="1" applyAlignment="1" applyProtection="1">
      <alignment wrapText="1"/>
      <protection locked="0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0" fontId="47" fillId="0" borderId="0" xfId="103" applyNumberFormat="1" applyFont="1" applyAlignment="1" applyProtection="1">
      <alignment horizontal="center"/>
    </xf>
    <xf numFmtId="0" fontId="8" fillId="0" borderId="0" xfId="107" applyNumberFormat="1" applyProtection="1"/>
    <xf numFmtId="0" fontId="0" fillId="0" borderId="0" xfId="0" applyProtection="1">
      <protection locked="0"/>
    </xf>
    <xf numFmtId="0" fontId="2" fillId="0" borderId="0" xfId="108" applyNumberFormat="1" applyAlignment="1" applyProtection="1"/>
    <xf numFmtId="0" fontId="2" fillId="0" borderId="0" xfId="108" applyNumberFormat="1" applyProtection="1"/>
    <xf numFmtId="0" fontId="3" fillId="0" borderId="0" xfId="105" applyNumberFormat="1" applyAlignment="1" applyProtection="1"/>
    <xf numFmtId="0" fontId="3" fillId="0" borderId="0" xfId="105" applyNumberFormat="1" applyProtection="1">
      <alignment horizontal="left"/>
    </xf>
    <xf numFmtId="49" fontId="3" fillId="0" borderId="10" xfId="121" applyNumberFormat="1" applyAlignment="1" applyProtection="1"/>
    <xf numFmtId="49" fontId="2" fillId="3" borderId="50" xfId="109" applyNumberFormat="1" applyBorder="1" applyAlignment="1" applyProtection="1">
      <alignment horizontal="center" vertical="center" wrapText="1"/>
    </xf>
    <xf numFmtId="0" fontId="2" fillId="3" borderId="50" xfId="109" applyBorder="1" applyAlignment="1">
      <alignment horizontal="center" vertical="center" wrapText="1"/>
    </xf>
    <xf numFmtId="49" fontId="3" fillId="0" borderId="50" xfId="125" applyNumberFormat="1" applyBorder="1" applyAlignment="1" applyProtection="1">
      <alignment horizontal="center" vertical="center" wrapText="1"/>
    </xf>
    <xf numFmtId="49" fontId="2" fillId="3" borderId="50" xfId="109" applyNumberFormat="1" applyBorder="1" applyAlignment="1" applyProtection="1">
      <alignment horizontal="center" vertical="center" wrapText="1"/>
    </xf>
    <xf numFmtId="49" fontId="2" fillId="3" borderId="50" xfId="126" applyNumberFormat="1" applyBorder="1" applyAlignment="1" applyProtection="1">
      <alignment horizontal="center" vertical="center" wrapText="1"/>
    </xf>
    <xf numFmtId="0" fontId="3" fillId="0" borderId="50" xfId="110" applyNumberFormat="1" applyBorder="1" applyAlignment="1" applyProtection="1">
      <alignment wrapText="1"/>
    </xf>
    <xf numFmtId="49" fontId="2" fillId="3" borderId="50" xfId="122" applyNumberFormat="1" applyBorder="1" applyAlignment="1" applyProtection="1">
      <alignment horizontal="center"/>
    </xf>
    <xf numFmtId="4" fontId="2" fillId="3" borderId="50" xfId="127" applyNumberFormat="1" applyBorder="1" applyAlignment="1" applyProtection="1">
      <alignment horizontal="center" vertical="center"/>
    </xf>
    <xf numFmtId="167" fontId="19" fillId="0" borderId="50" xfId="182" applyNumberFormat="1" applyFont="1" applyBorder="1" applyAlignment="1" applyProtection="1">
      <alignment horizontal="center" vertical="center"/>
    </xf>
    <xf numFmtId="4" fontId="2" fillId="0" borderId="50" xfId="159" applyNumberFormat="1" applyBorder="1" applyAlignment="1" applyProtection="1">
      <alignment horizontal="center" vertical="center"/>
    </xf>
    <xf numFmtId="0" fontId="3" fillId="0" borderId="50" xfId="111" applyNumberFormat="1" applyBorder="1" applyAlignment="1" applyProtection="1">
      <alignment wrapText="1"/>
    </xf>
    <xf numFmtId="49" fontId="3" fillId="0" borderId="50" xfId="123" applyNumberFormat="1" applyBorder="1" applyAlignment="1" applyProtection="1">
      <alignment horizontal="center"/>
    </xf>
    <xf numFmtId="49" fontId="3" fillId="0" borderId="50" xfId="123" applyNumberFormat="1" applyBorder="1" applyAlignment="1" applyProtection="1">
      <alignment horizontal="center" vertical="center"/>
    </xf>
    <xf numFmtId="49" fontId="2" fillId="0" borderId="50" xfId="160" applyNumberFormat="1" applyBorder="1" applyAlignment="1" applyProtection="1">
      <alignment horizontal="center" vertical="center"/>
    </xf>
    <xf numFmtId="49" fontId="3" fillId="0" borderId="50" xfId="161" applyNumberFormat="1" applyBorder="1" applyAlignment="1" applyProtection="1">
      <alignment horizontal="center" vertical="center"/>
    </xf>
    <xf numFmtId="0" fontId="2" fillId="3" borderId="50" xfId="112" applyNumberFormat="1" applyBorder="1" applyAlignment="1" applyProtection="1">
      <alignment wrapText="1"/>
    </xf>
    <xf numFmtId="49" fontId="3" fillId="0" borderId="50" xfId="124" applyNumberFormat="1" applyBorder="1" applyAlignment="1" applyProtection="1">
      <alignment vertical="center"/>
    </xf>
    <xf numFmtId="0" fontId="3" fillId="0" borderId="0" xfId="106" applyNumberFormat="1" applyAlignment="1" applyProtection="1"/>
    <xf numFmtId="0" fontId="3" fillId="0" borderId="0" xfId="119" applyNumberFormat="1" applyBorder="1" applyAlignment="1" applyProtection="1"/>
    <xf numFmtId="0" fontId="3" fillId="0" borderId="0" xfId="106" applyNumberFormat="1" applyProtection="1"/>
    <xf numFmtId="0" fontId="3" fillId="0" borderId="26" xfId="128" applyNumberFormat="1" applyProtection="1"/>
    <xf numFmtId="0" fontId="0" fillId="0" borderId="0" xfId="0" applyAlignment="1" applyProtection="1">
      <protection locked="0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99"/>
      <color rgb="FF99FFCC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sqref="A1:XFD1048576"/>
    </sheetView>
  </sheetViews>
  <sheetFormatPr defaultColWidth="10.7109375" defaultRowHeight="15" x14ac:dyDescent="0.25"/>
  <cols>
    <col min="1" max="1" width="34" style="208" customWidth="1"/>
    <col min="2" max="2" width="21.28515625" style="181" customWidth="1"/>
    <col min="3" max="11" width="16" style="181" customWidth="1"/>
    <col min="12" max="17" width="16" style="181" hidden="1" customWidth="1"/>
    <col min="18" max="18" width="7.85546875" style="181" customWidth="1"/>
    <col min="19" max="16384" width="10.7109375" style="181"/>
  </cols>
  <sheetData>
    <row r="1" spans="1:18" x14ac:dyDescent="0.25">
      <c r="A1" s="179" t="s">
        <v>274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</row>
    <row r="2" spans="1:18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0"/>
    </row>
    <row r="3" spans="1:18" x14ac:dyDescent="0.25">
      <c r="A3" s="184" t="s">
        <v>275</v>
      </c>
      <c r="B3" s="185"/>
      <c r="C3" s="186"/>
      <c r="D3" s="186"/>
      <c r="E3" s="186"/>
      <c r="F3" s="186"/>
      <c r="G3" s="183"/>
      <c r="H3" s="186"/>
      <c r="I3" s="186"/>
      <c r="J3" s="186"/>
      <c r="K3" s="186"/>
      <c r="L3" s="186"/>
      <c r="M3" s="183"/>
      <c r="N3" s="186"/>
      <c r="O3" s="186"/>
      <c r="P3" s="186"/>
      <c r="Q3" s="186"/>
      <c r="R3" s="180"/>
    </row>
    <row r="4" spans="1:18" x14ac:dyDescent="0.25">
      <c r="A4" s="187" t="s">
        <v>276</v>
      </c>
      <c r="B4" s="187" t="s">
        <v>277</v>
      </c>
      <c r="C4" s="188" t="s">
        <v>278</v>
      </c>
      <c r="D4" s="188"/>
      <c r="E4" s="188"/>
      <c r="F4" s="188" t="s">
        <v>279</v>
      </c>
      <c r="G4" s="188"/>
      <c r="H4" s="188"/>
      <c r="I4" s="188" t="s">
        <v>280</v>
      </c>
      <c r="J4" s="188"/>
      <c r="K4" s="188"/>
      <c r="L4" s="188" t="s">
        <v>281</v>
      </c>
      <c r="M4" s="188"/>
      <c r="N4" s="188"/>
      <c r="O4" s="188" t="s">
        <v>282</v>
      </c>
      <c r="P4" s="188"/>
      <c r="Q4" s="188"/>
      <c r="R4" s="180"/>
    </row>
    <row r="5" spans="1:18" ht="56.25" x14ac:dyDescent="0.25">
      <c r="A5" s="188"/>
      <c r="B5" s="188"/>
      <c r="C5" s="189" t="s">
        <v>283</v>
      </c>
      <c r="D5" s="189" t="s">
        <v>284</v>
      </c>
      <c r="E5" s="189" t="s">
        <v>285</v>
      </c>
      <c r="F5" s="189" t="s">
        <v>286</v>
      </c>
      <c r="G5" s="189" t="s">
        <v>287</v>
      </c>
      <c r="H5" s="189" t="s">
        <v>285</v>
      </c>
      <c r="I5" s="189" t="s">
        <v>288</v>
      </c>
      <c r="J5" s="189" t="s">
        <v>289</v>
      </c>
      <c r="K5" s="189" t="s">
        <v>285</v>
      </c>
      <c r="L5" s="189" t="s">
        <v>290</v>
      </c>
      <c r="M5" s="189" t="s">
        <v>291</v>
      </c>
      <c r="N5" s="189" t="s">
        <v>285</v>
      </c>
      <c r="O5" s="189" t="s">
        <v>292</v>
      </c>
      <c r="P5" s="189" t="s">
        <v>293</v>
      </c>
      <c r="Q5" s="189" t="s">
        <v>285</v>
      </c>
      <c r="R5" s="180"/>
    </row>
    <row r="6" spans="1:18" x14ac:dyDescent="0.25">
      <c r="A6" s="190" t="s">
        <v>57</v>
      </c>
      <c r="B6" s="190" t="s">
        <v>69</v>
      </c>
      <c r="C6" s="191" t="s">
        <v>78</v>
      </c>
      <c r="D6" s="190" t="s">
        <v>86</v>
      </c>
      <c r="E6" s="190" t="s">
        <v>123</v>
      </c>
      <c r="F6" s="191" t="s">
        <v>3</v>
      </c>
      <c r="G6" s="190" t="s">
        <v>14</v>
      </c>
      <c r="H6" s="190" t="s">
        <v>27</v>
      </c>
      <c r="I6" s="191" t="s">
        <v>70</v>
      </c>
      <c r="J6" s="190" t="s">
        <v>77</v>
      </c>
      <c r="K6" s="190" t="s">
        <v>226</v>
      </c>
      <c r="L6" s="191" t="s">
        <v>227</v>
      </c>
      <c r="M6" s="190" t="s">
        <v>294</v>
      </c>
      <c r="N6" s="190" t="s">
        <v>295</v>
      </c>
      <c r="O6" s="191" t="s">
        <v>296</v>
      </c>
      <c r="P6" s="190" t="s">
        <v>297</v>
      </c>
      <c r="Q6" s="190" t="s">
        <v>298</v>
      </c>
      <c r="R6" s="180"/>
    </row>
    <row r="7" spans="1:18" x14ac:dyDescent="0.25">
      <c r="A7" s="192" t="s">
        <v>299</v>
      </c>
      <c r="B7" s="193" t="s">
        <v>103</v>
      </c>
      <c r="C7" s="194">
        <v>4564630645.7299995</v>
      </c>
      <c r="D7" s="194">
        <v>3987330542.3899999</v>
      </c>
      <c r="E7" s="195">
        <f>D7/C7</f>
        <v>0.87352753198552058</v>
      </c>
      <c r="F7" s="194">
        <v>4061865838.9299998</v>
      </c>
      <c r="G7" s="194">
        <v>3549403812.0599999</v>
      </c>
      <c r="H7" s="195">
        <f>G7/F7</f>
        <v>0.8738358066978904</v>
      </c>
      <c r="I7" s="194">
        <f>L7+O7</f>
        <v>888661888.26999998</v>
      </c>
      <c r="J7" s="194">
        <f>M7+P7</f>
        <v>776034466.59000003</v>
      </c>
      <c r="K7" s="195">
        <f>J7/I7</f>
        <v>0.87326178475003913</v>
      </c>
      <c r="L7" s="194">
        <v>630884320.57000005</v>
      </c>
      <c r="M7" s="196">
        <v>551145098.24000001</v>
      </c>
      <c r="N7" s="195">
        <f>M7/L7</f>
        <v>0.87360722127638846</v>
      </c>
      <c r="O7" s="194">
        <v>257777567.69999999</v>
      </c>
      <c r="P7" s="194">
        <v>224889368.34999999</v>
      </c>
      <c r="Q7" s="195">
        <f>P7/O7</f>
        <v>0.8724163640636291</v>
      </c>
      <c r="R7" s="180"/>
    </row>
    <row r="8" spans="1:18" x14ac:dyDescent="0.25">
      <c r="A8" s="197" t="s">
        <v>92</v>
      </c>
      <c r="B8" s="198"/>
      <c r="C8" s="199"/>
      <c r="D8" s="199"/>
      <c r="E8" s="195"/>
      <c r="F8" s="199"/>
      <c r="G8" s="199"/>
      <c r="H8" s="195"/>
      <c r="I8" s="194"/>
      <c r="J8" s="194"/>
      <c r="K8" s="195"/>
      <c r="L8" s="199"/>
      <c r="M8" s="200"/>
      <c r="N8" s="195"/>
      <c r="O8" s="199"/>
      <c r="P8" s="201"/>
      <c r="Q8" s="195"/>
      <c r="R8" s="180"/>
    </row>
    <row r="9" spans="1:18" ht="26.25" x14ac:dyDescent="0.25">
      <c r="A9" s="202" t="s">
        <v>300</v>
      </c>
      <c r="B9" s="203" t="s">
        <v>301</v>
      </c>
      <c r="C9" s="194">
        <v>1561658583.6400001</v>
      </c>
      <c r="D9" s="194">
        <v>1440566822.0899999</v>
      </c>
      <c r="E9" s="195">
        <f t="shared" ref="E9:E37" si="0">D9/C9</f>
        <v>0.92245951655594727</v>
      </c>
      <c r="F9" s="194">
        <v>1248260500</v>
      </c>
      <c r="G9" s="194">
        <v>1143610484.51</v>
      </c>
      <c r="H9" s="195">
        <f t="shared" ref="H9:H37" si="1">G9/F9</f>
        <v>0.91616332048478666</v>
      </c>
      <c r="I9" s="194">
        <f t="shared" ref="I9:J37" si="2">L9+O9</f>
        <v>313398083.63999999</v>
      </c>
      <c r="J9" s="194">
        <f t="shared" si="2"/>
        <v>296956337.57999998</v>
      </c>
      <c r="K9" s="195">
        <f t="shared" ref="K9:K36" si="3">J9/I9</f>
        <v>0.94753718379820528</v>
      </c>
      <c r="L9" s="194">
        <v>279853620.13999999</v>
      </c>
      <c r="M9" s="196">
        <v>267038066.13999999</v>
      </c>
      <c r="N9" s="195">
        <f t="shared" ref="N9:N36" si="4">M9/L9</f>
        <v>0.95420622397670296</v>
      </c>
      <c r="O9" s="194">
        <v>33544463.5</v>
      </c>
      <c r="P9" s="194">
        <v>29918271.440000001</v>
      </c>
      <c r="Q9" s="195">
        <f t="shared" ref="Q9:Q36" si="5">P9/O9</f>
        <v>0.89189894004415959</v>
      </c>
      <c r="R9" s="180"/>
    </row>
    <row r="10" spans="1:18" x14ac:dyDescent="0.25">
      <c r="A10" s="202" t="s">
        <v>302</v>
      </c>
      <c r="B10" s="203" t="s">
        <v>303</v>
      </c>
      <c r="C10" s="194">
        <v>1126390000</v>
      </c>
      <c r="D10" s="194">
        <v>1030195464.23</v>
      </c>
      <c r="E10" s="195">
        <f t="shared" si="0"/>
        <v>0.91459926333685493</v>
      </c>
      <c r="F10" s="194">
        <v>956532800</v>
      </c>
      <c r="G10" s="194">
        <v>873856251.37</v>
      </c>
      <c r="H10" s="195">
        <f t="shared" si="1"/>
        <v>0.91356642591869297</v>
      </c>
      <c r="I10" s="194">
        <f t="shared" si="2"/>
        <v>169857200</v>
      </c>
      <c r="J10" s="194">
        <f t="shared" si="2"/>
        <v>156339212.85999998</v>
      </c>
      <c r="K10" s="195">
        <f t="shared" si="3"/>
        <v>0.92041557767348092</v>
      </c>
      <c r="L10" s="194">
        <v>146902700</v>
      </c>
      <c r="M10" s="196">
        <v>132970132.8</v>
      </c>
      <c r="N10" s="195">
        <f t="shared" si="4"/>
        <v>0.90515785482499644</v>
      </c>
      <c r="O10" s="194">
        <v>22954500</v>
      </c>
      <c r="P10" s="194">
        <v>23369080.059999999</v>
      </c>
      <c r="Q10" s="195">
        <f t="shared" si="5"/>
        <v>1.0180609492692063</v>
      </c>
      <c r="R10" s="180"/>
    </row>
    <row r="11" spans="1:18" x14ac:dyDescent="0.25">
      <c r="A11" s="202" t="s">
        <v>304</v>
      </c>
      <c r="B11" s="203" t="s">
        <v>305</v>
      </c>
      <c r="C11" s="194">
        <v>1126390000</v>
      </c>
      <c r="D11" s="194">
        <v>1030195464.23</v>
      </c>
      <c r="E11" s="195">
        <f t="shared" si="0"/>
        <v>0.91459926333685493</v>
      </c>
      <c r="F11" s="194">
        <v>956532800</v>
      </c>
      <c r="G11" s="194">
        <v>873856251.37</v>
      </c>
      <c r="H11" s="195">
        <f t="shared" si="1"/>
        <v>0.91356642591869297</v>
      </c>
      <c r="I11" s="194">
        <f t="shared" si="2"/>
        <v>169857200</v>
      </c>
      <c r="J11" s="194">
        <f t="shared" si="2"/>
        <v>156339212.85999998</v>
      </c>
      <c r="K11" s="195">
        <f t="shared" si="3"/>
        <v>0.92041557767348092</v>
      </c>
      <c r="L11" s="194">
        <v>146902700</v>
      </c>
      <c r="M11" s="196">
        <v>132970132.8</v>
      </c>
      <c r="N11" s="195">
        <f t="shared" si="4"/>
        <v>0.90515785482499644</v>
      </c>
      <c r="O11" s="194">
        <v>22954500</v>
      </c>
      <c r="P11" s="194">
        <v>23369080.059999999</v>
      </c>
      <c r="Q11" s="195">
        <f t="shared" si="5"/>
        <v>1.0180609492692063</v>
      </c>
      <c r="R11" s="180"/>
    </row>
    <row r="12" spans="1:18" ht="51.75" x14ac:dyDescent="0.25">
      <c r="A12" s="202" t="s">
        <v>306</v>
      </c>
      <c r="B12" s="203" t="s">
        <v>307</v>
      </c>
      <c r="C12" s="194">
        <v>101488374</v>
      </c>
      <c r="D12" s="194">
        <v>91983321.180000007</v>
      </c>
      <c r="E12" s="195">
        <f t="shared" si="0"/>
        <v>0.90634343181022892</v>
      </c>
      <c r="F12" s="194">
        <v>57972900</v>
      </c>
      <c r="G12" s="194">
        <v>52560403.57</v>
      </c>
      <c r="H12" s="195">
        <f t="shared" si="1"/>
        <v>0.90663747319868426</v>
      </c>
      <c r="I12" s="194">
        <f t="shared" si="2"/>
        <v>43515474</v>
      </c>
      <c r="J12" s="194">
        <f t="shared" si="2"/>
        <v>39422917.609999999</v>
      </c>
      <c r="K12" s="195">
        <f t="shared" si="3"/>
        <v>0.90595169915878659</v>
      </c>
      <c r="L12" s="194">
        <v>43515474</v>
      </c>
      <c r="M12" s="196">
        <v>39422917.609999999</v>
      </c>
      <c r="N12" s="195">
        <f t="shared" si="4"/>
        <v>0.90595169915878659</v>
      </c>
      <c r="O12" s="194">
        <v>0</v>
      </c>
      <c r="P12" s="194">
        <v>0</v>
      </c>
      <c r="Q12" s="195" t="s">
        <v>308</v>
      </c>
      <c r="R12" s="180"/>
    </row>
    <row r="13" spans="1:18" x14ac:dyDescent="0.25">
      <c r="A13" s="202" t="s">
        <v>309</v>
      </c>
      <c r="B13" s="203" t="s">
        <v>310</v>
      </c>
      <c r="C13" s="194">
        <v>86777683.510000005</v>
      </c>
      <c r="D13" s="194">
        <v>86532258.939999998</v>
      </c>
      <c r="E13" s="195">
        <f t="shared" si="0"/>
        <v>0.99717180085854995</v>
      </c>
      <c r="F13" s="194">
        <v>85928300</v>
      </c>
      <c r="G13" s="194">
        <v>85687062.730000004</v>
      </c>
      <c r="H13" s="195">
        <f t="shared" si="1"/>
        <v>0.99719257485601376</v>
      </c>
      <c r="I13" s="194">
        <f t="shared" si="2"/>
        <v>849383.51</v>
      </c>
      <c r="J13" s="194">
        <f t="shared" si="2"/>
        <v>845196.21</v>
      </c>
      <c r="K13" s="195">
        <f t="shared" si="3"/>
        <v>0.99507018920110657</v>
      </c>
      <c r="L13" s="194">
        <v>57078</v>
      </c>
      <c r="M13" s="196">
        <v>57190</v>
      </c>
      <c r="N13" s="195">
        <f t="shared" si="4"/>
        <v>1.0019622271277902</v>
      </c>
      <c r="O13" s="194">
        <v>792305.51</v>
      </c>
      <c r="P13" s="194">
        <v>788006.21</v>
      </c>
      <c r="Q13" s="195">
        <f t="shared" si="5"/>
        <v>0.99457368408305014</v>
      </c>
      <c r="R13" s="180"/>
    </row>
    <row r="14" spans="1:18" ht="39" x14ac:dyDescent="0.25">
      <c r="A14" s="202" t="s">
        <v>311</v>
      </c>
      <c r="B14" s="203" t="s">
        <v>312</v>
      </c>
      <c r="C14" s="194">
        <v>63100000</v>
      </c>
      <c r="D14" s="194">
        <v>60407376.490000002</v>
      </c>
      <c r="E14" s="195">
        <f t="shared" si="0"/>
        <v>0.95732767812995245</v>
      </c>
      <c r="F14" s="194">
        <v>63100000</v>
      </c>
      <c r="G14" s="194">
        <v>60407376.490000002</v>
      </c>
      <c r="H14" s="195">
        <f t="shared" si="1"/>
        <v>0.95732767812995245</v>
      </c>
      <c r="I14" s="194">
        <f t="shared" si="2"/>
        <v>0</v>
      </c>
      <c r="J14" s="194">
        <f t="shared" si="2"/>
        <v>0</v>
      </c>
      <c r="K14" s="195" t="s">
        <v>308</v>
      </c>
      <c r="L14" s="194">
        <v>0</v>
      </c>
      <c r="M14" s="196">
        <v>0</v>
      </c>
      <c r="N14" s="195" t="s">
        <v>308</v>
      </c>
      <c r="O14" s="194">
        <v>0</v>
      </c>
      <c r="P14" s="194">
        <v>0</v>
      </c>
      <c r="Q14" s="195" t="s">
        <v>308</v>
      </c>
      <c r="R14" s="180"/>
    </row>
    <row r="15" spans="1:18" ht="26.25" x14ac:dyDescent="0.25">
      <c r="A15" s="202" t="s">
        <v>313</v>
      </c>
      <c r="B15" s="203" t="s">
        <v>314</v>
      </c>
      <c r="C15" s="194">
        <v>32400</v>
      </c>
      <c r="D15" s="194">
        <v>33961.24</v>
      </c>
      <c r="E15" s="195">
        <f t="shared" si="0"/>
        <v>1.0481864197530864</v>
      </c>
      <c r="F15" s="194">
        <v>32400</v>
      </c>
      <c r="G15" s="194">
        <v>33961.24</v>
      </c>
      <c r="H15" s="195">
        <f t="shared" si="1"/>
        <v>1.0481864197530864</v>
      </c>
      <c r="I15" s="194">
        <f t="shared" si="2"/>
        <v>0</v>
      </c>
      <c r="J15" s="194">
        <f t="shared" si="2"/>
        <v>0</v>
      </c>
      <c r="K15" s="195" t="s">
        <v>308</v>
      </c>
      <c r="L15" s="194">
        <v>0</v>
      </c>
      <c r="M15" s="196">
        <v>0</v>
      </c>
      <c r="N15" s="195" t="s">
        <v>308</v>
      </c>
      <c r="O15" s="194">
        <v>0</v>
      </c>
      <c r="P15" s="194">
        <v>0</v>
      </c>
      <c r="Q15" s="195" t="s">
        <v>308</v>
      </c>
      <c r="R15" s="180"/>
    </row>
    <row r="16" spans="1:18" ht="26.25" x14ac:dyDescent="0.25">
      <c r="A16" s="202" t="s">
        <v>315</v>
      </c>
      <c r="B16" s="203" t="s">
        <v>316</v>
      </c>
      <c r="C16" s="194">
        <v>2745283.51</v>
      </c>
      <c r="D16" s="194">
        <v>2741067.37</v>
      </c>
      <c r="E16" s="195">
        <f t="shared" si="0"/>
        <v>0.99846422419227676</v>
      </c>
      <c r="F16" s="194">
        <v>1895900</v>
      </c>
      <c r="G16" s="194">
        <v>1895871.16</v>
      </c>
      <c r="H16" s="195">
        <f t="shared" si="1"/>
        <v>0.99998478822722714</v>
      </c>
      <c r="I16" s="194">
        <f t="shared" si="2"/>
        <v>849383.51</v>
      </c>
      <c r="J16" s="194">
        <f t="shared" si="2"/>
        <v>845196.21</v>
      </c>
      <c r="K16" s="195">
        <f t="shared" si="3"/>
        <v>0.99507018920110657</v>
      </c>
      <c r="L16" s="194">
        <v>57078</v>
      </c>
      <c r="M16" s="196">
        <v>57190</v>
      </c>
      <c r="N16" s="195">
        <f t="shared" si="4"/>
        <v>1.0019622271277902</v>
      </c>
      <c r="O16" s="194">
        <v>792305.51</v>
      </c>
      <c r="P16" s="194">
        <v>788006.21</v>
      </c>
      <c r="Q16" s="195">
        <f t="shared" si="5"/>
        <v>0.99457368408305014</v>
      </c>
      <c r="R16" s="180"/>
    </row>
    <row r="17" spans="1:18" ht="39" x14ac:dyDescent="0.25">
      <c r="A17" s="202" t="s">
        <v>317</v>
      </c>
      <c r="B17" s="203" t="s">
        <v>318</v>
      </c>
      <c r="C17" s="194">
        <v>20900000</v>
      </c>
      <c r="D17" s="194">
        <v>23349853.84</v>
      </c>
      <c r="E17" s="195">
        <f t="shared" si="0"/>
        <v>1.1172178870813396</v>
      </c>
      <c r="F17" s="194">
        <v>20900000</v>
      </c>
      <c r="G17" s="194">
        <v>23349853.84</v>
      </c>
      <c r="H17" s="195">
        <f t="shared" si="1"/>
        <v>1.1172178870813396</v>
      </c>
      <c r="I17" s="194">
        <f t="shared" si="2"/>
        <v>0</v>
      </c>
      <c r="J17" s="194">
        <f t="shared" si="2"/>
        <v>0</v>
      </c>
      <c r="K17" s="195" t="s">
        <v>308</v>
      </c>
      <c r="L17" s="194">
        <v>0</v>
      </c>
      <c r="M17" s="196">
        <v>0</v>
      </c>
      <c r="N17" s="195" t="s">
        <v>308</v>
      </c>
      <c r="O17" s="194">
        <v>0</v>
      </c>
      <c r="P17" s="194">
        <v>0</v>
      </c>
      <c r="Q17" s="195" t="s">
        <v>308</v>
      </c>
      <c r="R17" s="180"/>
    </row>
    <row r="18" spans="1:18" x14ac:dyDescent="0.25">
      <c r="A18" s="202" t="s">
        <v>319</v>
      </c>
      <c r="B18" s="203" t="s">
        <v>320</v>
      </c>
      <c r="C18" s="194">
        <v>66800500</v>
      </c>
      <c r="D18" s="194">
        <v>60126410.539999999</v>
      </c>
      <c r="E18" s="195">
        <f t="shared" si="0"/>
        <v>0.90008922897283705</v>
      </c>
      <c r="F18" s="194">
        <v>0</v>
      </c>
      <c r="G18" s="194">
        <v>0</v>
      </c>
      <c r="H18" s="195" t="s">
        <v>308</v>
      </c>
      <c r="I18" s="194">
        <f t="shared" si="2"/>
        <v>66800500</v>
      </c>
      <c r="J18" s="194">
        <f t="shared" si="2"/>
        <v>60126410.539999999</v>
      </c>
      <c r="K18" s="195">
        <f t="shared" si="3"/>
        <v>0.90008922897283705</v>
      </c>
      <c r="L18" s="194">
        <v>58295000</v>
      </c>
      <c r="M18" s="196">
        <v>55976556.979999997</v>
      </c>
      <c r="N18" s="195">
        <f t="shared" si="4"/>
        <v>0.96022912736941413</v>
      </c>
      <c r="O18" s="194">
        <v>8505500</v>
      </c>
      <c r="P18" s="194">
        <v>4149853.56</v>
      </c>
      <c r="Q18" s="195">
        <f t="shared" si="5"/>
        <v>0.4879023643524778</v>
      </c>
      <c r="R18" s="180"/>
    </row>
    <row r="19" spans="1:18" x14ac:dyDescent="0.25">
      <c r="A19" s="202" t="s">
        <v>321</v>
      </c>
      <c r="B19" s="203" t="s">
        <v>322</v>
      </c>
      <c r="C19" s="194">
        <v>39376000</v>
      </c>
      <c r="D19" s="194">
        <v>29799017.41</v>
      </c>
      <c r="E19" s="195">
        <f t="shared" si="0"/>
        <v>0.75678122231816336</v>
      </c>
      <c r="F19" s="194">
        <v>0</v>
      </c>
      <c r="G19" s="194">
        <v>0</v>
      </c>
      <c r="H19" s="195" t="s">
        <v>308</v>
      </c>
      <c r="I19" s="194">
        <f t="shared" si="2"/>
        <v>39376000</v>
      </c>
      <c r="J19" s="194">
        <f t="shared" si="2"/>
        <v>29799017.409999996</v>
      </c>
      <c r="K19" s="195">
        <f t="shared" si="3"/>
        <v>0.75678122231816325</v>
      </c>
      <c r="L19" s="194">
        <v>32665000</v>
      </c>
      <c r="M19" s="196">
        <v>27048658.829999998</v>
      </c>
      <c r="N19" s="195">
        <f t="shared" si="4"/>
        <v>0.82806241634777278</v>
      </c>
      <c r="O19" s="194">
        <v>6711000</v>
      </c>
      <c r="P19" s="194">
        <v>2750358.58</v>
      </c>
      <c r="Q19" s="195">
        <f t="shared" si="5"/>
        <v>0.40982842795410523</v>
      </c>
      <c r="R19" s="180"/>
    </row>
    <row r="20" spans="1:18" x14ac:dyDescent="0.25">
      <c r="A20" s="202" t="s">
        <v>323</v>
      </c>
      <c r="B20" s="203" t="s">
        <v>324</v>
      </c>
      <c r="C20" s="194">
        <v>23207000</v>
      </c>
      <c r="D20" s="194">
        <v>17006789.050000001</v>
      </c>
      <c r="E20" s="195">
        <f t="shared" si="0"/>
        <v>0.73283013961304777</v>
      </c>
      <c r="F20" s="194">
        <v>0</v>
      </c>
      <c r="G20" s="194">
        <v>0</v>
      </c>
      <c r="H20" s="195" t="s">
        <v>308</v>
      </c>
      <c r="I20" s="194">
        <f t="shared" si="2"/>
        <v>23207000</v>
      </c>
      <c r="J20" s="194">
        <f t="shared" si="2"/>
        <v>17006789.050000001</v>
      </c>
      <c r="K20" s="195">
        <f t="shared" si="3"/>
        <v>0.73283013961304777</v>
      </c>
      <c r="L20" s="194">
        <v>18765000</v>
      </c>
      <c r="M20" s="196">
        <v>16577221.07</v>
      </c>
      <c r="N20" s="195">
        <f t="shared" si="4"/>
        <v>0.88341172768451903</v>
      </c>
      <c r="O20" s="194">
        <v>4442000</v>
      </c>
      <c r="P20" s="194">
        <v>429567.98</v>
      </c>
      <c r="Q20" s="195">
        <f t="shared" si="5"/>
        <v>9.6705983791085096E-2</v>
      </c>
      <c r="R20" s="180"/>
    </row>
    <row r="21" spans="1:18" x14ac:dyDescent="0.25">
      <c r="A21" s="202" t="s">
        <v>325</v>
      </c>
      <c r="B21" s="203" t="s">
        <v>326</v>
      </c>
      <c r="C21" s="194">
        <v>16169000</v>
      </c>
      <c r="D21" s="194">
        <v>12792228.359999999</v>
      </c>
      <c r="E21" s="195">
        <f t="shared" si="0"/>
        <v>0.7911576696146948</v>
      </c>
      <c r="F21" s="194">
        <v>0</v>
      </c>
      <c r="G21" s="194">
        <v>0</v>
      </c>
      <c r="H21" s="195" t="s">
        <v>308</v>
      </c>
      <c r="I21" s="194">
        <f t="shared" si="2"/>
        <v>16169000</v>
      </c>
      <c r="J21" s="194">
        <f t="shared" si="2"/>
        <v>12792228.359999999</v>
      </c>
      <c r="K21" s="195">
        <f t="shared" si="3"/>
        <v>0.7911576696146948</v>
      </c>
      <c r="L21" s="194">
        <v>13900000</v>
      </c>
      <c r="M21" s="196">
        <v>10471437.76</v>
      </c>
      <c r="N21" s="195">
        <f t="shared" si="4"/>
        <v>0.75334084604316542</v>
      </c>
      <c r="O21" s="194">
        <v>2269000</v>
      </c>
      <c r="P21" s="194">
        <v>2320790.6</v>
      </c>
      <c r="Q21" s="195">
        <f t="shared" si="5"/>
        <v>1.0228252974878802</v>
      </c>
      <c r="R21" s="180"/>
    </row>
    <row r="22" spans="1:18" x14ac:dyDescent="0.25">
      <c r="A22" s="202" t="s">
        <v>327</v>
      </c>
      <c r="B22" s="203" t="s">
        <v>328</v>
      </c>
      <c r="C22" s="194">
        <v>34915170</v>
      </c>
      <c r="D22" s="194">
        <v>31868112.059999999</v>
      </c>
      <c r="E22" s="195">
        <f t="shared" si="0"/>
        <v>0.9127296834012264</v>
      </c>
      <c r="F22" s="194">
        <v>34710000</v>
      </c>
      <c r="G22" s="194">
        <v>31700012.059999999</v>
      </c>
      <c r="H22" s="195">
        <f t="shared" si="1"/>
        <v>0.91328182252953038</v>
      </c>
      <c r="I22" s="194">
        <f t="shared" si="2"/>
        <v>205170</v>
      </c>
      <c r="J22" s="194">
        <f t="shared" si="2"/>
        <v>168100</v>
      </c>
      <c r="K22" s="195">
        <f t="shared" si="3"/>
        <v>0.8193205634352001</v>
      </c>
      <c r="L22" s="194">
        <v>75000</v>
      </c>
      <c r="M22" s="196">
        <v>59260</v>
      </c>
      <c r="N22" s="195">
        <f t="shared" si="4"/>
        <v>0.79013333333333335</v>
      </c>
      <c r="O22" s="194">
        <v>130170</v>
      </c>
      <c r="P22" s="194">
        <v>108840</v>
      </c>
      <c r="Q22" s="195">
        <f t="shared" si="5"/>
        <v>0.83613735883844209</v>
      </c>
      <c r="R22" s="180"/>
    </row>
    <row r="23" spans="1:18" ht="64.5" x14ac:dyDescent="0.25">
      <c r="A23" s="202" t="s">
        <v>329</v>
      </c>
      <c r="B23" s="203" t="s">
        <v>330</v>
      </c>
      <c r="C23" s="194">
        <v>30734406.370000001</v>
      </c>
      <c r="D23" s="194">
        <v>25181269.23</v>
      </c>
      <c r="E23" s="195">
        <f t="shared" si="0"/>
        <v>0.81931854895299217</v>
      </c>
      <c r="F23" s="194">
        <v>16740300</v>
      </c>
      <c r="G23" s="194">
        <v>12272497.699999999</v>
      </c>
      <c r="H23" s="195">
        <f t="shared" si="1"/>
        <v>0.73311097770051903</v>
      </c>
      <c r="I23" s="194">
        <f t="shared" si="2"/>
        <v>13994106.369999999</v>
      </c>
      <c r="J23" s="194">
        <f t="shared" si="2"/>
        <v>12908771.529999999</v>
      </c>
      <c r="K23" s="195">
        <f t="shared" si="3"/>
        <v>0.92244343359239456</v>
      </c>
      <c r="L23" s="194">
        <v>13467737.09</v>
      </c>
      <c r="M23" s="196">
        <v>12616539.789999999</v>
      </c>
      <c r="N23" s="195">
        <f t="shared" si="4"/>
        <v>0.93679730348819867</v>
      </c>
      <c r="O23" s="194">
        <v>526369.28000000003</v>
      </c>
      <c r="P23" s="194">
        <v>292231.74</v>
      </c>
      <c r="Q23" s="195">
        <f t="shared" si="5"/>
        <v>0.55518388155175014</v>
      </c>
      <c r="R23" s="180"/>
    </row>
    <row r="24" spans="1:18" ht="26.25" x14ac:dyDescent="0.25">
      <c r="A24" s="202" t="s">
        <v>331</v>
      </c>
      <c r="B24" s="203" t="s">
        <v>332</v>
      </c>
      <c r="C24" s="194">
        <v>1301500</v>
      </c>
      <c r="D24" s="194">
        <v>1424897.77</v>
      </c>
      <c r="E24" s="195">
        <f t="shared" si="0"/>
        <v>1.0948119631194775</v>
      </c>
      <c r="F24" s="194">
        <v>1301500</v>
      </c>
      <c r="G24" s="194">
        <v>1424897.77</v>
      </c>
      <c r="H24" s="195">
        <f t="shared" si="1"/>
        <v>1.0948119631194775</v>
      </c>
      <c r="I24" s="194">
        <f t="shared" si="2"/>
        <v>0</v>
      </c>
      <c r="J24" s="194">
        <f t="shared" si="2"/>
        <v>0</v>
      </c>
      <c r="K24" s="195" t="s">
        <v>308</v>
      </c>
      <c r="L24" s="194">
        <v>0</v>
      </c>
      <c r="M24" s="196">
        <v>0</v>
      </c>
      <c r="N24" s="195" t="s">
        <v>308</v>
      </c>
      <c r="O24" s="194">
        <v>0</v>
      </c>
      <c r="P24" s="194">
        <v>0</v>
      </c>
      <c r="Q24" s="195" t="s">
        <v>308</v>
      </c>
      <c r="R24" s="180"/>
    </row>
    <row r="25" spans="1:18" ht="39" x14ac:dyDescent="0.25">
      <c r="A25" s="202" t="s">
        <v>333</v>
      </c>
      <c r="B25" s="203" t="s">
        <v>334</v>
      </c>
      <c r="C25" s="194">
        <v>88772844.239999995</v>
      </c>
      <c r="D25" s="194">
        <v>76065005.129999995</v>
      </c>
      <c r="E25" s="195">
        <f t="shared" si="0"/>
        <v>0.85684992726329712</v>
      </c>
      <c r="F25" s="194">
        <v>85467000</v>
      </c>
      <c r="G25" s="194">
        <v>72930223.540000007</v>
      </c>
      <c r="H25" s="195">
        <f t="shared" si="1"/>
        <v>0.85331442006856451</v>
      </c>
      <c r="I25" s="194">
        <f t="shared" si="2"/>
        <v>3305844.24</v>
      </c>
      <c r="J25" s="194">
        <f t="shared" si="2"/>
        <v>3134781.59</v>
      </c>
      <c r="K25" s="195">
        <f t="shared" si="3"/>
        <v>0.94825447371954819</v>
      </c>
      <c r="L25" s="194">
        <v>3101200</v>
      </c>
      <c r="M25" s="196">
        <v>2991767.35</v>
      </c>
      <c r="N25" s="195">
        <f t="shared" si="4"/>
        <v>0.96471280472075327</v>
      </c>
      <c r="O25" s="194">
        <v>204644.24</v>
      </c>
      <c r="P25" s="194">
        <v>143014.24</v>
      </c>
      <c r="Q25" s="195">
        <f t="shared" si="5"/>
        <v>0.69884322177843849</v>
      </c>
      <c r="R25" s="180"/>
    </row>
    <row r="26" spans="1:18" ht="39" x14ac:dyDescent="0.25">
      <c r="A26" s="202" t="s">
        <v>335</v>
      </c>
      <c r="B26" s="203" t="s">
        <v>336</v>
      </c>
      <c r="C26" s="194">
        <v>4406551.6399999997</v>
      </c>
      <c r="D26" s="194">
        <v>5748958.4000000004</v>
      </c>
      <c r="E26" s="195">
        <f t="shared" si="0"/>
        <v>1.304638835459103</v>
      </c>
      <c r="F26" s="194">
        <v>1145100</v>
      </c>
      <c r="G26" s="194">
        <v>2352385.09</v>
      </c>
      <c r="H26" s="195">
        <f t="shared" si="1"/>
        <v>2.0543053794428432</v>
      </c>
      <c r="I26" s="194">
        <f t="shared" si="2"/>
        <v>3261451.64</v>
      </c>
      <c r="J26" s="194">
        <f t="shared" si="2"/>
        <v>3396573.31</v>
      </c>
      <c r="K26" s="195">
        <f t="shared" si="3"/>
        <v>1.0414299167716619</v>
      </c>
      <c r="L26" s="194">
        <v>3115623.64</v>
      </c>
      <c r="M26" s="196">
        <v>3250745.31</v>
      </c>
      <c r="N26" s="195">
        <f t="shared" si="4"/>
        <v>1.0433690604555819</v>
      </c>
      <c r="O26" s="194">
        <v>145828</v>
      </c>
      <c r="P26" s="194">
        <v>145828</v>
      </c>
      <c r="Q26" s="195">
        <f t="shared" si="5"/>
        <v>1</v>
      </c>
      <c r="R26" s="180"/>
    </row>
    <row r="27" spans="1:18" ht="26.25" x14ac:dyDescent="0.25">
      <c r="A27" s="202" t="s">
        <v>337</v>
      </c>
      <c r="B27" s="203" t="s">
        <v>338</v>
      </c>
      <c r="C27" s="194">
        <v>13021553.880000001</v>
      </c>
      <c r="D27" s="194">
        <v>15538034.029999999</v>
      </c>
      <c r="E27" s="195">
        <f t="shared" si="0"/>
        <v>1.1932549811789435</v>
      </c>
      <c r="F27" s="194">
        <v>8412600</v>
      </c>
      <c r="G27" s="194">
        <v>10318961.810000001</v>
      </c>
      <c r="H27" s="195">
        <f t="shared" si="1"/>
        <v>1.2266079226398499</v>
      </c>
      <c r="I27" s="194">
        <f t="shared" si="2"/>
        <v>4608953.88</v>
      </c>
      <c r="J27" s="194">
        <f t="shared" si="2"/>
        <v>5219072.2200000007</v>
      </c>
      <c r="K27" s="195">
        <f t="shared" si="3"/>
        <v>1.1323767509689207</v>
      </c>
      <c r="L27" s="194">
        <v>4323807.41</v>
      </c>
      <c r="M27" s="196">
        <v>4885516.9000000004</v>
      </c>
      <c r="N27" s="195">
        <f t="shared" si="4"/>
        <v>1.1299108486425393</v>
      </c>
      <c r="O27" s="194">
        <v>285146.46999999997</v>
      </c>
      <c r="P27" s="194">
        <v>333555.32</v>
      </c>
      <c r="Q27" s="195">
        <f t="shared" si="5"/>
        <v>1.1697683650090427</v>
      </c>
      <c r="R27" s="180"/>
    </row>
    <row r="28" spans="1:18" x14ac:dyDescent="0.25">
      <c r="A28" s="202" t="s">
        <v>339</v>
      </c>
      <c r="B28" s="203" t="s">
        <v>340</v>
      </c>
      <c r="C28" s="194">
        <v>7050000</v>
      </c>
      <c r="D28" s="194">
        <v>15903090.58</v>
      </c>
      <c r="E28" s="195">
        <f t="shared" si="0"/>
        <v>2.2557575290780143</v>
      </c>
      <c r="F28" s="194">
        <v>50000</v>
      </c>
      <c r="G28" s="194">
        <v>507788.87</v>
      </c>
      <c r="H28" s="195">
        <f t="shared" si="1"/>
        <v>10.1557774</v>
      </c>
      <c r="I28" s="194">
        <f t="shared" si="2"/>
        <v>7000000</v>
      </c>
      <c r="J28" s="194">
        <f t="shared" si="2"/>
        <v>15395301.710000001</v>
      </c>
      <c r="K28" s="195">
        <f t="shared" si="3"/>
        <v>2.1993288157142858</v>
      </c>
      <c r="L28" s="194">
        <v>7000000</v>
      </c>
      <c r="M28" s="196">
        <v>14807439.4</v>
      </c>
      <c r="N28" s="195">
        <f t="shared" si="4"/>
        <v>2.1153484857142857</v>
      </c>
      <c r="O28" s="194">
        <v>0</v>
      </c>
      <c r="P28" s="194">
        <v>587862.31000000006</v>
      </c>
      <c r="Q28" s="195" t="s">
        <v>308</v>
      </c>
      <c r="R28" s="180"/>
    </row>
    <row r="29" spans="1:18" x14ac:dyDescent="0.25">
      <c r="A29" s="202" t="s">
        <v>341</v>
      </c>
      <c r="B29" s="203" t="s">
        <v>342</v>
      </c>
      <c r="C29" s="194">
        <v>3002972062.0900002</v>
      </c>
      <c r="D29" s="194">
        <v>2546763720.3000002</v>
      </c>
      <c r="E29" s="195">
        <f t="shared" si="0"/>
        <v>0.84808105691383306</v>
      </c>
      <c r="F29" s="194">
        <v>2813605338.9299998</v>
      </c>
      <c r="G29" s="194">
        <v>2405793327.5500002</v>
      </c>
      <c r="H29" s="195">
        <f t="shared" si="1"/>
        <v>0.85505713763854008</v>
      </c>
      <c r="I29" s="194">
        <f t="shared" si="2"/>
        <v>575263804.63</v>
      </c>
      <c r="J29" s="194">
        <f t="shared" si="2"/>
        <v>479078129.00999999</v>
      </c>
      <c r="K29" s="195">
        <f t="shared" si="3"/>
        <v>0.83279727518774627</v>
      </c>
      <c r="L29" s="194">
        <v>351030700.43000001</v>
      </c>
      <c r="M29" s="196">
        <v>284107032.10000002</v>
      </c>
      <c r="N29" s="195">
        <f t="shared" si="4"/>
        <v>0.80935095349774</v>
      </c>
      <c r="O29" s="194">
        <v>224233104.19999999</v>
      </c>
      <c r="P29" s="194">
        <v>194971096.91</v>
      </c>
      <c r="Q29" s="195">
        <f t="shared" si="5"/>
        <v>0.86950184097750183</v>
      </c>
      <c r="R29" s="180"/>
    </row>
    <row r="30" spans="1:18" ht="51.75" x14ac:dyDescent="0.25">
      <c r="A30" s="202" t="s">
        <v>343</v>
      </c>
      <c r="B30" s="203" t="s">
        <v>344</v>
      </c>
      <c r="C30" s="194">
        <v>2972951570.2800002</v>
      </c>
      <c r="D30" s="194">
        <v>2516763183.0599999</v>
      </c>
      <c r="E30" s="195">
        <f t="shared" si="0"/>
        <v>0.84655371053453277</v>
      </c>
      <c r="F30" s="194">
        <v>2815726223.04</v>
      </c>
      <c r="G30" s="194">
        <v>2405646127.7600002</v>
      </c>
      <c r="H30" s="195">
        <f t="shared" si="1"/>
        <v>0.85436080684106541</v>
      </c>
      <c r="I30" s="194">
        <f t="shared" si="2"/>
        <v>543122428.71000004</v>
      </c>
      <c r="J30" s="194">
        <f t="shared" si="2"/>
        <v>449224791.56</v>
      </c>
      <c r="K30" s="195">
        <f t="shared" si="3"/>
        <v>0.8271151545462383</v>
      </c>
      <c r="L30" s="194">
        <v>319750528.70999998</v>
      </c>
      <c r="M30" s="196">
        <v>255114898.84999999</v>
      </c>
      <c r="N30" s="195">
        <f t="shared" si="4"/>
        <v>0.79785606572484602</v>
      </c>
      <c r="O30" s="194">
        <v>223371900</v>
      </c>
      <c r="P30" s="194">
        <v>194109892.71000001</v>
      </c>
      <c r="Q30" s="195">
        <f t="shared" si="5"/>
        <v>0.86899870892444397</v>
      </c>
      <c r="R30" s="180"/>
    </row>
    <row r="31" spans="1:18" ht="26.25" x14ac:dyDescent="0.25">
      <c r="A31" s="202" t="s">
        <v>345</v>
      </c>
      <c r="B31" s="203" t="s">
        <v>346</v>
      </c>
      <c r="C31" s="194">
        <v>205043200</v>
      </c>
      <c r="D31" s="194">
        <v>173261808</v>
      </c>
      <c r="E31" s="195">
        <f t="shared" si="0"/>
        <v>0.84500148261439545</v>
      </c>
      <c r="F31" s="194">
        <v>205043200</v>
      </c>
      <c r="G31" s="194">
        <v>173261808</v>
      </c>
      <c r="H31" s="195">
        <f t="shared" si="1"/>
        <v>0.84500148261439545</v>
      </c>
      <c r="I31" s="194">
        <f t="shared" si="2"/>
        <v>294908700</v>
      </c>
      <c r="J31" s="194">
        <f t="shared" si="2"/>
        <v>253188852</v>
      </c>
      <c r="K31" s="195">
        <f t="shared" si="3"/>
        <v>0.85853300360416629</v>
      </c>
      <c r="L31" s="194">
        <v>113584200</v>
      </c>
      <c r="M31" s="196">
        <v>98161232</v>
      </c>
      <c r="N31" s="195">
        <f t="shared" si="4"/>
        <v>0.86421555110657999</v>
      </c>
      <c r="O31" s="194">
        <v>181324500</v>
      </c>
      <c r="P31" s="194">
        <v>155027620</v>
      </c>
      <c r="Q31" s="195">
        <f t="shared" si="5"/>
        <v>0.85497337646043414</v>
      </c>
      <c r="R31" s="180"/>
    </row>
    <row r="32" spans="1:18" ht="39" x14ac:dyDescent="0.25">
      <c r="A32" s="202" t="s">
        <v>347</v>
      </c>
      <c r="B32" s="203" t="s">
        <v>348</v>
      </c>
      <c r="C32" s="194">
        <v>325063670.27999997</v>
      </c>
      <c r="D32" s="194">
        <v>221939990.34</v>
      </c>
      <c r="E32" s="195">
        <f t="shared" si="0"/>
        <v>0.68275851973500346</v>
      </c>
      <c r="F32" s="194">
        <v>127686241.56999999</v>
      </c>
      <c r="G32" s="194">
        <v>72332444.069999993</v>
      </c>
      <c r="H32" s="195">
        <f t="shared" si="1"/>
        <v>0.5664858106920313</v>
      </c>
      <c r="I32" s="194">
        <f t="shared" si="2"/>
        <v>197377428.71000001</v>
      </c>
      <c r="J32" s="194">
        <f t="shared" si="2"/>
        <v>149607546.27000001</v>
      </c>
      <c r="K32" s="195">
        <f t="shared" si="3"/>
        <v>0.75797697461047242</v>
      </c>
      <c r="L32" s="194">
        <v>188203028.71000001</v>
      </c>
      <c r="M32" s="196">
        <v>140433146.27000001</v>
      </c>
      <c r="N32" s="195">
        <f t="shared" si="4"/>
        <v>0.74617899208408545</v>
      </c>
      <c r="O32" s="194">
        <v>9174400</v>
      </c>
      <c r="P32" s="194">
        <v>9174400</v>
      </c>
      <c r="Q32" s="195">
        <f t="shared" si="5"/>
        <v>1</v>
      </c>
      <c r="R32" s="180"/>
    </row>
    <row r="33" spans="1:18" ht="26.25" x14ac:dyDescent="0.25">
      <c r="A33" s="202" t="s">
        <v>349</v>
      </c>
      <c r="B33" s="203" t="s">
        <v>350</v>
      </c>
      <c r="C33" s="194">
        <v>2292021500</v>
      </c>
      <c r="D33" s="194">
        <v>2005699941.1500001</v>
      </c>
      <c r="E33" s="195">
        <f t="shared" si="0"/>
        <v>0.87507902572030849</v>
      </c>
      <c r="F33" s="194">
        <v>2283753100</v>
      </c>
      <c r="G33" s="194">
        <v>1999194447.8599999</v>
      </c>
      <c r="H33" s="195">
        <f t="shared" si="1"/>
        <v>0.87539867941941707</v>
      </c>
      <c r="I33" s="194">
        <f t="shared" si="2"/>
        <v>8268400</v>
      </c>
      <c r="J33" s="194">
        <f t="shared" si="2"/>
        <v>6505493.29</v>
      </c>
      <c r="K33" s="195">
        <f t="shared" si="3"/>
        <v>0.78678986140002904</v>
      </c>
      <c r="L33" s="194">
        <v>2753000</v>
      </c>
      <c r="M33" s="196">
        <v>2290520.58</v>
      </c>
      <c r="N33" s="195">
        <f t="shared" si="4"/>
        <v>0.83200892844169994</v>
      </c>
      <c r="O33" s="194">
        <v>5515400</v>
      </c>
      <c r="P33" s="194">
        <v>4214972.71</v>
      </c>
      <c r="Q33" s="195">
        <f t="shared" si="5"/>
        <v>0.76421886173260323</v>
      </c>
      <c r="R33" s="180"/>
    </row>
    <row r="34" spans="1:18" x14ac:dyDescent="0.25">
      <c r="A34" s="202" t="s">
        <v>351</v>
      </c>
      <c r="B34" s="203" t="s">
        <v>352</v>
      </c>
      <c r="C34" s="194">
        <v>150823200</v>
      </c>
      <c r="D34" s="194">
        <v>115861443.56999999</v>
      </c>
      <c r="E34" s="195">
        <f t="shared" si="0"/>
        <v>0.76819377635536168</v>
      </c>
      <c r="F34" s="194">
        <v>199243681.47</v>
      </c>
      <c r="G34" s="194">
        <v>160857427.83000001</v>
      </c>
      <c r="H34" s="195">
        <f t="shared" si="1"/>
        <v>0.80734017080596965</v>
      </c>
      <c r="I34" s="194">
        <f t="shared" si="2"/>
        <v>42567900</v>
      </c>
      <c r="J34" s="194">
        <f t="shared" si="2"/>
        <v>39922900</v>
      </c>
      <c r="K34" s="195">
        <f t="shared" si="3"/>
        <v>0.9378639773162406</v>
      </c>
      <c r="L34" s="194">
        <v>15210300</v>
      </c>
      <c r="M34" s="196">
        <v>14230000</v>
      </c>
      <c r="N34" s="195">
        <f t="shared" si="4"/>
        <v>0.93555025213177911</v>
      </c>
      <c r="O34" s="194">
        <v>27357600</v>
      </c>
      <c r="P34" s="194">
        <v>25692900</v>
      </c>
      <c r="Q34" s="195">
        <f t="shared" si="5"/>
        <v>0.93915036406702346</v>
      </c>
      <c r="R34" s="180"/>
    </row>
    <row r="35" spans="1:18" ht="39" x14ac:dyDescent="0.25">
      <c r="A35" s="202" t="s">
        <v>353</v>
      </c>
      <c r="B35" s="203" t="s">
        <v>354</v>
      </c>
      <c r="C35" s="194">
        <v>30008057.18</v>
      </c>
      <c r="D35" s="194">
        <v>28407012.18</v>
      </c>
      <c r="E35" s="195">
        <f t="shared" si="0"/>
        <v>0.94664616271568969</v>
      </c>
      <c r="F35" s="194">
        <v>0</v>
      </c>
      <c r="G35" s="194">
        <v>0</v>
      </c>
      <c r="H35" s="195" t="s">
        <v>308</v>
      </c>
      <c r="I35" s="194">
        <f t="shared" si="2"/>
        <v>30008057.18</v>
      </c>
      <c r="J35" s="194">
        <f t="shared" si="2"/>
        <v>28407012.18</v>
      </c>
      <c r="K35" s="195">
        <f t="shared" si="3"/>
        <v>0.94664616271568969</v>
      </c>
      <c r="L35" s="194">
        <v>30008057.18</v>
      </c>
      <c r="M35" s="196">
        <v>28407012.18</v>
      </c>
      <c r="N35" s="195">
        <f t="shared" si="4"/>
        <v>0.94664616271568969</v>
      </c>
      <c r="O35" s="194">
        <v>0</v>
      </c>
      <c r="P35" s="194">
        <v>0</v>
      </c>
      <c r="Q35" s="195" t="s">
        <v>308</v>
      </c>
      <c r="R35" s="180"/>
    </row>
    <row r="36" spans="1:18" ht="26.25" x14ac:dyDescent="0.25">
      <c r="A36" s="202" t="s">
        <v>355</v>
      </c>
      <c r="B36" s="203" t="s">
        <v>356</v>
      </c>
      <c r="C36" s="194">
        <v>2494012</v>
      </c>
      <c r="D36" s="194">
        <v>4411870.1900000004</v>
      </c>
      <c r="E36" s="195">
        <f t="shared" si="0"/>
        <v>1.7689851492294344</v>
      </c>
      <c r="F36" s="194">
        <v>1333550</v>
      </c>
      <c r="G36" s="194">
        <v>3938401.66</v>
      </c>
      <c r="H36" s="195">
        <f t="shared" si="1"/>
        <v>2.953321330283829</v>
      </c>
      <c r="I36" s="194">
        <f t="shared" si="2"/>
        <v>1160462</v>
      </c>
      <c r="J36" s="194">
        <f t="shared" si="2"/>
        <v>473468.53</v>
      </c>
      <c r="K36" s="195">
        <f t="shared" si="3"/>
        <v>0.4080000292986759</v>
      </c>
      <c r="L36" s="194">
        <v>1151542</v>
      </c>
      <c r="M36" s="196">
        <v>464548.53</v>
      </c>
      <c r="N36" s="195">
        <f t="shared" si="4"/>
        <v>0.40341431749775519</v>
      </c>
      <c r="O36" s="194">
        <v>8920</v>
      </c>
      <c r="P36" s="194">
        <v>8920</v>
      </c>
      <c r="Q36" s="195">
        <f t="shared" si="5"/>
        <v>1</v>
      </c>
      <c r="R36" s="180"/>
    </row>
    <row r="37" spans="1:18" ht="64.5" x14ac:dyDescent="0.25">
      <c r="A37" s="202" t="s">
        <v>357</v>
      </c>
      <c r="B37" s="203" t="s">
        <v>358</v>
      </c>
      <c r="C37" s="194">
        <v>-2481577.37</v>
      </c>
      <c r="D37" s="194">
        <v>-2818345.13</v>
      </c>
      <c r="E37" s="195">
        <f t="shared" si="0"/>
        <v>1.1357071369489478</v>
      </c>
      <c r="F37" s="194">
        <v>-3454434.11</v>
      </c>
      <c r="G37" s="194">
        <v>-3791201.87</v>
      </c>
      <c r="H37" s="195">
        <f t="shared" si="1"/>
        <v>1.0974885463946511</v>
      </c>
      <c r="I37" s="194">
        <f t="shared" si="2"/>
        <v>0</v>
      </c>
      <c r="J37" s="194">
        <f t="shared" si="2"/>
        <v>0</v>
      </c>
      <c r="K37" s="195" t="s">
        <v>308</v>
      </c>
      <c r="L37" s="194">
        <v>0</v>
      </c>
      <c r="M37" s="196">
        <v>0</v>
      </c>
      <c r="N37" s="195" t="s">
        <v>308</v>
      </c>
      <c r="O37" s="194">
        <v>0</v>
      </c>
      <c r="P37" s="194">
        <v>0</v>
      </c>
      <c r="Q37" s="195" t="s">
        <v>308</v>
      </c>
      <c r="R37" s="180"/>
    </row>
    <row r="38" spans="1:18" ht="15.75" thickBot="1" x14ac:dyDescent="0.3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180"/>
    </row>
    <row r="39" spans="1:18" x14ac:dyDescent="0.25">
      <c r="A39" s="204"/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183"/>
      <c r="Q39" s="207"/>
      <c r="R39" s="180"/>
    </row>
  </sheetData>
  <mergeCells count="8">
    <mergeCell ref="A1:Q1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06" sqref="Q106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37"/>
      <c r="H1" s="137"/>
      <c r="I1" s="46"/>
      <c r="J1" s="46"/>
      <c r="K1" s="46"/>
      <c r="L1" s="46"/>
      <c r="M1" s="46"/>
    </row>
    <row r="2" spans="1:17" s="66" customFormat="1" ht="17.25" customHeight="1" x14ac:dyDescent="0.2">
      <c r="A2" s="141" t="s">
        <v>135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16"/>
      <c r="N2" s="117"/>
    </row>
    <row r="3" spans="1:17" s="66" customFormat="1" ht="14.25" customHeight="1" x14ac:dyDescent="0.2">
      <c r="A3" s="141" t="s">
        <v>136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16"/>
      <c r="N3" s="117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2"/>
      <c r="H4" s="122"/>
      <c r="I4" s="122"/>
      <c r="J4" s="122"/>
      <c r="K4" s="122"/>
      <c r="L4" s="122"/>
      <c r="M4" s="116"/>
      <c r="N4" s="117"/>
    </row>
    <row r="5" spans="1:17" s="66" customFormat="1" ht="14.25" customHeight="1" x14ac:dyDescent="0.2">
      <c r="A5" s="68"/>
      <c r="C5" s="141" t="s">
        <v>269</v>
      </c>
      <c r="D5" s="142"/>
      <c r="E5" s="142"/>
      <c r="F5" s="93"/>
      <c r="G5" s="8"/>
      <c r="H5" s="8"/>
      <c r="I5" s="8"/>
      <c r="J5" s="123"/>
      <c r="K5" s="8"/>
      <c r="L5" s="8"/>
      <c r="M5" s="116"/>
      <c r="N5" s="117"/>
    </row>
    <row r="6" spans="1:17" s="66" customFormat="1" ht="0.75" customHeight="1" x14ac:dyDescent="0.2">
      <c r="A6" s="143"/>
      <c r="B6" s="143"/>
      <c r="C6" s="143"/>
      <c r="D6" s="143"/>
      <c r="E6" s="144"/>
      <c r="F6" s="144"/>
      <c r="G6" s="144"/>
      <c r="H6" s="8"/>
      <c r="I6" s="8"/>
      <c r="J6" s="123"/>
      <c r="K6" s="8"/>
      <c r="L6" s="8"/>
      <c r="M6" s="118"/>
      <c r="N6" s="117"/>
    </row>
    <row r="7" spans="1:17" s="66" customFormat="1" ht="12.95" customHeight="1" x14ac:dyDescent="0.2">
      <c r="A7" s="145" t="s">
        <v>263</v>
      </c>
      <c r="B7" s="145"/>
      <c r="C7" s="8"/>
      <c r="D7" s="8"/>
      <c r="E7" s="94"/>
      <c r="F7" s="94"/>
      <c r="G7" s="136"/>
      <c r="H7" s="136"/>
      <c r="I7" s="8"/>
      <c r="J7" s="123"/>
      <c r="K7" s="8"/>
      <c r="L7" s="8"/>
      <c r="M7" s="118"/>
      <c r="N7" s="117"/>
    </row>
    <row r="8" spans="1:17" ht="18.75" customHeight="1" x14ac:dyDescent="0.2">
      <c r="A8" s="146"/>
      <c r="B8" s="148"/>
      <c r="C8" s="151" t="s">
        <v>130</v>
      </c>
      <c r="D8" s="151"/>
      <c r="E8" s="151"/>
      <c r="F8" s="152"/>
      <c r="G8" s="150" t="s">
        <v>126</v>
      </c>
      <c r="H8" s="150"/>
      <c r="I8" s="150"/>
      <c r="J8" s="150"/>
      <c r="K8" s="140" t="s">
        <v>127</v>
      </c>
      <c r="L8" s="140"/>
      <c r="M8" s="140"/>
      <c r="N8" s="140"/>
    </row>
    <row r="9" spans="1:17" ht="63.75" customHeight="1" x14ac:dyDescent="0.2">
      <c r="A9" s="147"/>
      <c r="B9" s="149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26">
        <v>13</v>
      </c>
      <c r="N10" s="125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4788048.1999999993</v>
      </c>
      <c r="D11" s="98">
        <f>D13+D22+D24+D28+D36+D43+D50+D53+D58+D62+D64+D40</f>
        <v>3951781.5</v>
      </c>
      <c r="E11" s="98">
        <f>D11/C11*100</f>
        <v>82.534288188661108</v>
      </c>
      <c r="F11" s="5">
        <f>F13+F22+F24+F28+F36+F43+F50+F53+F58+F62+F64+F40</f>
        <v>100</v>
      </c>
      <c r="G11" s="98">
        <f>G13+G22+G24+G28+G36+G40+G43+G50+G53+G58+G62+G64</f>
        <v>4170227.5999999996</v>
      </c>
      <c r="H11" s="98">
        <f>H13+H22+H24+H28+H36+H40+H43+H50+H53+H58+H62+H64</f>
        <v>3487400.0999999996</v>
      </c>
      <c r="I11" s="98">
        <f>H11/G11*100</f>
        <v>83.626133499284308</v>
      </c>
      <c r="J11" s="5">
        <f>J13+J22+J24+J28+J36+J43+J50+J53+J58+J62+J64+J40</f>
        <v>100</v>
      </c>
      <c r="K11" s="98">
        <f>K13+K22+K24+K28+K36+K43+K50+K53+K58+K62+K64+K40</f>
        <v>1003717.5999999999</v>
      </c>
      <c r="L11" s="98">
        <f>L13+L22+L24+L28+L36+L43+L50+L53+L58+L62+L64+L40</f>
        <v>802489.10000000009</v>
      </c>
      <c r="M11" s="127">
        <f>L11/K11*100</f>
        <v>79.951681628378353</v>
      </c>
      <c r="N11" s="5">
        <f>N13+N22+N24+N28+N36+N43+N50+N53+N58+N62+N64+N40</f>
        <v>96.913690167255837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2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G13+K13-27607.1</f>
        <v>650174.4</v>
      </c>
      <c r="D13" s="102">
        <f>H13+L13-24182.6</f>
        <v>536904.19999999995</v>
      </c>
      <c r="E13" s="98">
        <f t="shared" ref="E13:E20" si="0">D13/C13*100</f>
        <v>82.578489709837839</v>
      </c>
      <c r="F13" s="5">
        <f>D13*100/D11</f>
        <v>13.586383761349152</v>
      </c>
      <c r="G13" s="98">
        <f>G14+G15+G16+G17+G18+G19+G20+G21</f>
        <v>290758.5</v>
      </c>
      <c r="H13" s="98">
        <f>H14+H15+H16+H17+H18+H19+H20+H21</f>
        <v>238018.7</v>
      </c>
      <c r="I13" s="98">
        <f t="shared" ref="I13:I21" si="1">H13/G13*100</f>
        <v>81.8613041407216</v>
      </c>
      <c r="J13" s="5">
        <f>H13*100/H11</f>
        <v>6.8251044667917524</v>
      </c>
      <c r="K13" s="98">
        <f>K14+K15+K16+K17+K18+K19+K20+K21</f>
        <v>387023</v>
      </c>
      <c r="L13" s="98">
        <f>L14+L15+L16+L17+L18+L19+L20+L21</f>
        <v>323068.09999999992</v>
      </c>
      <c r="M13" s="127">
        <f>L13/K13*100</f>
        <v>83.475168142461797</v>
      </c>
      <c r="N13" s="5">
        <f>L13*100/L11</f>
        <v>40.2582539750384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37400.700000000004</v>
      </c>
      <c r="D14" s="99">
        <f>H14+L14</f>
        <v>35712.300000000003</v>
      </c>
      <c r="E14" s="100">
        <f t="shared" si="0"/>
        <v>95.485645990583052</v>
      </c>
      <c r="F14" s="100"/>
      <c r="G14" s="100">
        <v>6784.8</v>
      </c>
      <c r="H14" s="100">
        <v>6339</v>
      </c>
      <c r="I14" s="100">
        <f t="shared" si="1"/>
        <v>93.429430491687299</v>
      </c>
      <c r="J14" s="100"/>
      <c r="K14" s="100">
        <v>30615.9</v>
      </c>
      <c r="L14" s="100">
        <v>29373.3</v>
      </c>
      <c r="M14" s="128">
        <f>L14/K14*100</f>
        <v>95.941324605842055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5649.9</v>
      </c>
      <c r="E15" s="100">
        <f t="shared" si="0"/>
        <v>77.145431953793846</v>
      </c>
      <c r="F15" s="100"/>
      <c r="G15" s="100">
        <v>7323.7</v>
      </c>
      <c r="H15" s="100">
        <v>5649.9</v>
      </c>
      <c r="I15" s="100">
        <f t="shared" si="1"/>
        <v>77.145431953793846</v>
      </c>
      <c r="J15" s="100"/>
      <c r="K15" s="100"/>
      <c r="L15" s="100"/>
      <c r="M15" s="127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G16+K16-27607.1</f>
        <v>408445.5</v>
      </c>
      <c r="D16" s="100">
        <f>H16+L16-24182.6</f>
        <v>333770.5</v>
      </c>
      <c r="E16" s="100">
        <f t="shared" si="0"/>
        <v>81.717267052764683</v>
      </c>
      <c r="F16" s="100"/>
      <c r="G16" s="100">
        <v>109942</v>
      </c>
      <c r="H16" s="100">
        <v>90935.3</v>
      </c>
      <c r="I16" s="100">
        <f t="shared" si="1"/>
        <v>82.712066362263741</v>
      </c>
      <c r="J16" s="100"/>
      <c r="K16" s="100">
        <v>326110.59999999998</v>
      </c>
      <c r="L16" s="100">
        <v>267017.8</v>
      </c>
      <c r="M16" s="128">
        <f t="shared" ref="M16:M21" si="3">L16/K16*100</f>
        <v>81.879521855468667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28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79495.399999999994</v>
      </c>
      <c r="D18" s="100">
        <f t="shared" si="2"/>
        <v>63315.8</v>
      </c>
      <c r="E18" s="100">
        <f t="shared" si="0"/>
        <v>79.647124236119325</v>
      </c>
      <c r="F18" s="100"/>
      <c r="G18" s="100">
        <v>76688.7</v>
      </c>
      <c r="H18" s="100">
        <v>60932</v>
      </c>
      <c r="I18" s="100">
        <f t="shared" si="1"/>
        <v>79.453687440261731</v>
      </c>
      <c r="J18" s="100"/>
      <c r="K18" s="100">
        <v>2806.7</v>
      </c>
      <c r="L18" s="100">
        <v>2383.8000000000002</v>
      </c>
      <c r="M18" s="128">
        <f t="shared" si="3"/>
        <v>84.932482987137931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2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2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110988.4</v>
      </c>
      <c r="D21" s="100">
        <f t="shared" si="2"/>
        <v>93614.299999999988</v>
      </c>
      <c r="E21" s="100">
        <f t="shared" ref="E21:E34" si="5">D21/C21*100</f>
        <v>84.346021746416739</v>
      </c>
      <c r="F21" s="100"/>
      <c r="G21" s="100">
        <v>89002.5</v>
      </c>
      <c r="H21" s="100">
        <v>74145.7</v>
      </c>
      <c r="I21" s="100">
        <f t="shared" si="1"/>
        <v>83.307435184404937</v>
      </c>
      <c r="J21" s="100"/>
      <c r="K21" s="100">
        <v>21985.9</v>
      </c>
      <c r="L21" s="100">
        <v>19468.599999999999</v>
      </c>
      <c r="M21" s="128">
        <f t="shared" si="3"/>
        <v>88.550389113022419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8248.7999999999993</v>
      </c>
      <c r="D22" s="98">
        <f>H22+L22</f>
        <v>6503.4</v>
      </c>
      <c r="E22" s="98">
        <f t="shared" si="5"/>
        <v>78.840558626709338</v>
      </c>
      <c r="F22" s="5">
        <f>D22*100/D11</f>
        <v>0.1645688153558085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8248.7999999999993</v>
      </c>
      <c r="L22" s="98">
        <f>L23</f>
        <v>6503.4</v>
      </c>
      <c r="M22" s="127">
        <f t="shared" ref="M22:M33" si="6">L22/K22*100</f>
        <v>78.840558626709338</v>
      </c>
      <c r="N22" s="5">
        <f>L22*100/L11</f>
        <v>0.81040353071462268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8248.7999999999993</v>
      </c>
      <c r="D23" s="100">
        <f t="shared" ref="D23:D32" si="8">H23+L23</f>
        <v>6503.4</v>
      </c>
      <c r="E23" s="100">
        <f t="shared" si="5"/>
        <v>78.840558626709338</v>
      </c>
      <c r="F23" s="100"/>
      <c r="G23" s="100">
        <v>0</v>
      </c>
      <c r="H23" s="100">
        <v>0</v>
      </c>
      <c r="I23" s="100">
        <v>0</v>
      </c>
      <c r="J23" s="100"/>
      <c r="K23" s="100">
        <v>8248.7999999999993</v>
      </c>
      <c r="L23" s="100">
        <v>6503.4</v>
      </c>
      <c r="M23" s="128">
        <f t="shared" si="6"/>
        <v>78.840558626709338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41949.299999999996</v>
      </c>
      <c r="D24" s="98">
        <f>H24+L24</f>
        <v>28832.6</v>
      </c>
      <c r="E24" s="98">
        <f>D24/C24*100</f>
        <v>68.732016982404957</v>
      </c>
      <c r="F24" s="5">
        <f>D24*100/D11</f>
        <v>0.72961017708089382</v>
      </c>
      <c r="G24" s="98">
        <f>G25+G26+G27</f>
        <v>34141.699999999997</v>
      </c>
      <c r="H24" s="98">
        <f>H25+H26+H27</f>
        <v>24878.6</v>
      </c>
      <c r="I24" s="98">
        <f>H24/G24*100</f>
        <v>72.868662075995047</v>
      </c>
      <c r="J24" s="5">
        <f>H24*100/H11</f>
        <v>0.71338530958922675</v>
      </c>
      <c r="K24" s="98">
        <f>K25+K26+K27</f>
        <v>7807.6</v>
      </c>
      <c r="L24" s="98">
        <f>L25+L26+L27</f>
        <v>3954</v>
      </c>
      <c r="M24" s="127">
        <f t="shared" si="6"/>
        <v>50.642963266560784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2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41949.299999999996</v>
      </c>
      <c r="D26" s="100">
        <f t="shared" ref="D26" si="11">H26+L26</f>
        <v>28832.6</v>
      </c>
      <c r="E26" s="100">
        <f t="shared" ref="E26" si="12">D26/C26*100</f>
        <v>68.732016982404957</v>
      </c>
      <c r="F26" s="100"/>
      <c r="G26" s="100">
        <v>34141.699999999997</v>
      </c>
      <c r="H26" s="100">
        <v>24878.6</v>
      </c>
      <c r="I26" s="100">
        <f t="shared" si="10"/>
        <v>72.868662075995047</v>
      </c>
      <c r="J26" s="100"/>
      <c r="K26" s="100">
        <v>7807.6</v>
      </c>
      <c r="L26" s="100">
        <v>3954</v>
      </c>
      <c r="M26" s="128">
        <f t="shared" ref="M26" si="13">L26/K26*100</f>
        <v>50.642963266560784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2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321312.40000000002</v>
      </c>
      <c r="D28" s="98">
        <f t="shared" si="8"/>
        <v>254249</v>
      </c>
      <c r="E28" s="98">
        <f t="shared" si="5"/>
        <v>79.128287610437681</v>
      </c>
      <c r="F28" s="5">
        <f>D28*100/D11</f>
        <v>6.4337818272594269</v>
      </c>
      <c r="G28" s="98">
        <f>G29+G30+G31+G32+G33+G34+G35</f>
        <v>101444.9</v>
      </c>
      <c r="H28" s="98">
        <f>H29+H30+H31+H32+H33+H34+H35</f>
        <v>63356.800000000003</v>
      </c>
      <c r="I28" s="98">
        <f>H28/G28*100</f>
        <v>62.454396426040148</v>
      </c>
      <c r="J28" s="5">
        <f>H28*100/H11</f>
        <v>1.8167344779281278</v>
      </c>
      <c r="K28" s="98">
        <f>K29+K30+K31+K32+K33+K34+K35</f>
        <v>219867.5</v>
      </c>
      <c r="L28" s="98">
        <f>L29+L30+L31+L32+L33+L34+L35</f>
        <v>190892.19999999998</v>
      </c>
      <c r="M28" s="127">
        <f>L28/K28*100</f>
        <v>86.82147202292289</v>
      </c>
      <c r="N28" s="5">
        <f>L28*100/L11</f>
        <v>23.787513126346511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2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111.7</v>
      </c>
      <c r="D30" s="100">
        <f t="shared" si="8"/>
        <v>111.7</v>
      </c>
      <c r="E30" s="100">
        <f>D30/C30*100</f>
        <v>100</v>
      </c>
      <c r="F30" s="100"/>
      <c r="G30" s="100">
        <v>111.7</v>
      </c>
      <c r="H30" s="100">
        <v>111.7</v>
      </c>
      <c r="I30" s="100">
        <f t="shared" si="14"/>
        <v>100</v>
      </c>
      <c r="J30" s="98"/>
      <c r="K30" s="100">
        <v>0</v>
      </c>
      <c r="L30" s="100">
        <v>0</v>
      </c>
      <c r="M30" s="12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34.799999999999997</v>
      </c>
      <c r="E31" s="100">
        <f>D31/C31*100</f>
        <v>69.599999999999994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34.799999999999997</v>
      </c>
      <c r="M31" s="128">
        <f t="shared" si="6"/>
        <v>69.599999999999994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495.1</v>
      </c>
      <c r="D32" s="100">
        <f t="shared" si="8"/>
        <v>72.8</v>
      </c>
      <c r="E32" s="100">
        <f t="shared" si="5"/>
        <v>14.704100181781458</v>
      </c>
      <c r="F32" s="100"/>
      <c r="G32" s="100">
        <v>422.3</v>
      </c>
      <c r="H32" s="100">
        <v>0</v>
      </c>
      <c r="I32" s="100">
        <v>0</v>
      </c>
      <c r="J32" s="98"/>
      <c r="K32" s="100">
        <v>72.8</v>
      </c>
      <c r="L32" s="100">
        <v>72.8</v>
      </c>
      <c r="M32" s="128">
        <f t="shared" si="6"/>
        <v>100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13701.599999999999</v>
      </c>
      <c r="D33" s="100">
        <f>H33+L33</f>
        <v>9469.6</v>
      </c>
      <c r="E33" s="100">
        <f t="shared" si="5"/>
        <v>69.113096280726353</v>
      </c>
      <c r="F33" s="100"/>
      <c r="G33" s="100">
        <v>10448.9</v>
      </c>
      <c r="H33" s="100">
        <v>6759.1</v>
      </c>
      <c r="I33" s="100">
        <f>H33/G33*100</f>
        <v>64.687191953219951</v>
      </c>
      <c r="J33" s="98"/>
      <c r="K33" s="100">
        <v>3252.7</v>
      </c>
      <c r="L33" s="100">
        <v>2710.5</v>
      </c>
      <c r="M33" s="128">
        <f t="shared" si="6"/>
        <v>83.330771359178542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299615.3</v>
      </c>
      <c r="D34" s="100">
        <f>H34+L34</f>
        <v>241765.59999999998</v>
      </c>
      <c r="E34" s="100">
        <f t="shared" si="5"/>
        <v>80.692007384135593</v>
      </c>
      <c r="F34" s="100"/>
      <c r="G34" s="100">
        <v>86462.399999999994</v>
      </c>
      <c r="H34" s="100">
        <v>55984.800000000003</v>
      </c>
      <c r="I34" s="100">
        <f t="shared" si="14"/>
        <v>64.750458002553728</v>
      </c>
      <c r="J34" s="98"/>
      <c r="K34" s="100">
        <v>213152.9</v>
      </c>
      <c r="L34" s="100">
        <v>185780.8</v>
      </c>
      <c r="M34" s="128">
        <f>L34/K34*100</f>
        <v>87.158466997164936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7338.7</v>
      </c>
      <c r="D35" s="100">
        <f t="shared" ref="D35:D47" si="16">H35+L35</f>
        <v>2794.5</v>
      </c>
      <c r="E35" s="100">
        <f t="shared" ref="E35:E43" si="17">D35/C35*100</f>
        <v>38.078951312902831</v>
      </c>
      <c r="F35" s="100"/>
      <c r="G35" s="100">
        <v>3999.6</v>
      </c>
      <c r="H35" s="100">
        <v>501.2</v>
      </c>
      <c r="I35" s="100">
        <f t="shared" si="14"/>
        <v>12.53125312531253</v>
      </c>
      <c r="J35" s="98"/>
      <c r="K35" s="100">
        <v>3339.1</v>
      </c>
      <c r="L35" s="100">
        <v>2293.3000000000002</v>
      </c>
      <c r="M35" s="128">
        <f t="shared" ref="M35:M42" si="18">L35/K35*100</f>
        <v>68.680183282920552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162435.59999999998</v>
      </c>
      <c r="D36" s="98">
        <f t="shared" si="16"/>
        <v>92026.8</v>
      </c>
      <c r="E36" s="98">
        <f>D36/C36*100</f>
        <v>56.654329469648289</v>
      </c>
      <c r="F36" s="5">
        <f>D36*100/D11</f>
        <v>2.3287421128926282</v>
      </c>
      <c r="G36" s="98">
        <f>G37+G38+G39</f>
        <v>21490.199999999997</v>
      </c>
      <c r="H36" s="98">
        <f>H37+H38+H39</f>
        <v>8231.5</v>
      </c>
      <c r="I36" s="98">
        <f>H36/G36*100</f>
        <v>38.303505784031792</v>
      </c>
      <c r="J36" s="5">
        <f>H36*100/H11</f>
        <v>0.23603543510823438</v>
      </c>
      <c r="K36" s="98">
        <f>K37+K38+K39</f>
        <v>140945.4</v>
      </c>
      <c r="L36" s="98">
        <f>L37+L38+L39</f>
        <v>83795.3</v>
      </c>
      <c r="M36" s="127">
        <f t="shared" si="18"/>
        <v>59.452312739543125</v>
      </c>
      <c r="N36" s="5">
        <f>L36*100/L11</f>
        <v>10.441923759462901</v>
      </c>
    </row>
    <row r="37" spans="1:16" x14ac:dyDescent="0.2">
      <c r="A37" s="80" t="s">
        <v>15</v>
      </c>
      <c r="B37" s="79" t="s">
        <v>111</v>
      </c>
      <c r="C37" s="100">
        <f t="shared" si="15"/>
        <v>19425.8</v>
      </c>
      <c r="D37" s="100">
        <f t="shared" si="16"/>
        <v>8069.3</v>
      </c>
      <c r="E37" s="100">
        <f t="shared" si="17"/>
        <v>41.539087193320228</v>
      </c>
      <c r="F37" s="100"/>
      <c r="G37" s="100">
        <v>6289.8</v>
      </c>
      <c r="H37" s="100">
        <v>751.2</v>
      </c>
      <c r="I37" s="100">
        <f t="shared" ref="I37:I41" si="19">H37/G37*100</f>
        <v>11.943146045979205</v>
      </c>
      <c r="J37" s="100"/>
      <c r="K37" s="100">
        <v>13136</v>
      </c>
      <c r="L37" s="100">
        <v>7318.1</v>
      </c>
      <c r="M37" s="128">
        <f t="shared" si="18"/>
        <v>55.710261875761269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52178.2</v>
      </c>
      <c r="D38" s="100">
        <f t="shared" si="16"/>
        <v>17894.400000000001</v>
      </c>
      <c r="E38" s="100">
        <f>D38/C38*100</f>
        <v>34.294782112069797</v>
      </c>
      <c r="F38" s="100"/>
      <c r="G38" s="100">
        <v>13708.8</v>
      </c>
      <c r="H38" s="100">
        <v>6106.8</v>
      </c>
      <c r="I38" s="100">
        <f t="shared" si="19"/>
        <v>44.546568627450981</v>
      </c>
      <c r="J38" s="100"/>
      <c r="K38" s="100">
        <v>38469.4</v>
      </c>
      <c r="L38" s="100">
        <v>11787.6</v>
      </c>
      <c r="M38" s="128">
        <f t="shared" si="18"/>
        <v>30.641496878038126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90831.6</v>
      </c>
      <c r="D39" s="100">
        <f t="shared" si="16"/>
        <v>66063.100000000006</v>
      </c>
      <c r="E39" s="100">
        <f t="shared" si="17"/>
        <v>72.731406250688096</v>
      </c>
      <c r="F39" s="100"/>
      <c r="G39" s="100">
        <v>1491.6</v>
      </c>
      <c r="H39" s="100">
        <v>1373.5</v>
      </c>
      <c r="I39" s="100">
        <f t="shared" si="19"/>
        <v>92.082327701796729</v>
      </c>
      <c r="J39" s="100"/>
      <c r="K39" s="100">
        <v>89340</v>
      </c>
      <c r="L39" s="100">
        <v>64689.599999999999</v>
      </c>
      <c r="M39" s="128">
        <f t="shared" si="18"/>
        <v>72.408327736736069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62313</v>
      </c>
      <c r="D40" s="98">
        <f t="shared" si="16"/>
        <v>19664.3</v>
      </c>
      <c r="E40" s="98">
        <f>D40/C40*100</f>
        <v>31.557299439924254</v>
      </c>
      <c r="F40" s="5">
        <f>D40*100/D11</f>
        <v>0.49760595316314932</v>
      </c>
      <c r="G40" s="98">
        <f>G42</f>
        <v>51514.7</v>
      </c>
      <c r="H40" s="98">
        <f>H42</f>
        <v>14352.5</v>
      </c>
      <c r="I40" s="98">
        <f t="shared" si="19"/>
        <v>27.86097948740845</v>
      </c>
      <c r="J40" s="5">
        <f>H40*100/H11</f>
        <v>0.41155300764027625</v>
      </c>
      <c r="K40" s="98">
        <f>K42+K41</f>
        <v>10798.3</v>
      </c>
      <c r="L40" s="98">
        <f>L42+L41</f>
        <v>5311.8</v>
      </c>
      <c r="M40" s="128">
        <f>L40/K40*100</f>
        <v>49.191076373132816</v>
      </c>
      <c r="N40" s="5">
        <f>L40*100/L11</f>
        <v>0.66191553255988145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2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62313</v>
      </c>
      <c r="D42" s="100">
        <f>H42+L42</f>
        <v>19664.3</v>
      </c>
      <c r="E42" s="100">
        <f>D42/C42*100</f>
        <v>31.557299439924254</v>
      </c>
      <c r="F42" s="100"/>
      <c r="G42" s="100">
        <v>51514.7</v>
      </c>
      <c r="H42" s="100">
        <v>14352.5</v>
      </c>
      <c r="I42" s="100">
        <f>H42/G42*100</f>
        <v>27.86097948740845</v>
      </c>
      <c r="J42" s="6"/>
      <c r="K42" s="100">
        <v>10798.3</v>
      </c>
      <c r="L42" s="100">
        <v>5311.8</v>
      </c>
      <c r="M42" s="128">
        <f t="shared" si="18"/>
        <v>49.191076373132816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3009728.6</v>
      </c>
      <c r="D43" s="98">
        <f>H43+L43</f>
        <v>2578905</v>
      </c>
      <c r="E43" s="98">
        <f t="shared" si="17"/>
        <v>85.685632917200564</v>
      </c>
      <c r="F43" s="5">
        <f>D43*100/D11</f>
        <v>65.259301406213879</v>
      </c>
      <c r="G43" s="98">
        <f>G44+G45+G46+G47+G48+G49</f>
        <v>3009176.4</v>
      </c>
      <c r="H43" s="98">
        <f>H44+H45+H46+H47+H48+H49</f>
        <v>2578683.2999999998</v>
      </c>
      <c r="I43" s="98">
        <f>H43/G43*100</f>
        <v>85.693989225756255</v>
      </c>
      <c r="J43" s="5">
        <f>H43*100/H11</f>
        <v>73.942857890036763</v>
      </c>
      <c r="K43" s="98">
        <f>K44+K45+K46+K48+K49+K47</f>
        <v>552.20000000000005</v>
      </c>
      <c r="L43" s="98">
        <f>L44+L45+L46+L48+L49+L47</f>
        <v>221.7</v>
      </c>
      <c r="M43" s="127">
        <f>L43/K43*100</f>
        <v>40.148496921405282</v>
      </c>
      <c r="N43" s="5">
        <f>L43*100/L11</f>
        <v>2.7626543463331772E-2</v>
      </c>
    </row>
    <row r="44" spans="1:16" x14ac:dyDescent="0.2">
      <c r="A44" s="80" t="s">
        <v>51</v>
      </c>
      <c r="B44" s="79" t="s">
        <v>121</v>
      </c>
      <c r="C44" s="100">
        <f t="shared" si="15"/>
        <v>702806.7</v>
      </c>
      <c r="D44" s="100">
        <f t="shared" si="16"/>
        <v>641561.1</v>
      </c>
      <c r="E44" s="100">
        <f>D44/C44*100</f>
        <v>91.285569702167052</v>
      </c>
      <c r="F44" s="100"/>
      <c r="G44" s="100">
        <v>702806.7</v>
      </c>
      <c r="H44" s="100">
        <v>641561.1</v>
      </c>
      <c r="I44" s="100">
        <f>H44/G44*100</f>
        <v>91.285569702167052</v>
      </c>
      <c r="J44" s="100"/>
      <c r="K44" s="100"/>
      <c r="L44" s="100"/>
      <c r="M44" s="128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1973392.7</v>
      </c>
      <c r="D45" s="100">
        <f t="shared" si="16"/>
        <v>1674385.9</v>
      </c>
      <c r="E45" s="100">
        <f t="shared" ref="E45:E51" si="20">D45/C45*100</f>
        <v>84.848084215574531</v>
      </c>
      <c r="F45" s="100"/>
      <c r="G45" s="100">
        <v>1973392.7</v>
      </c>
      <c r="H45" s="100">
        <v>1674385.9</v>
      </c>
      <c r="I45" s="100">
        <f t="shared" ref="I45:I61" si="21">H45/G45*100</f>
        <v>84.848084215574531</v>
      </c>
      <c r="J45" s="100"/>
      <c r="K45" s="100"/>
      <c r="L45" s="100"/>
      <c r="M45" s="128"/>
      <c r="N45" s="6"/>
    </row>
    <row r="46" spans="1:16" x14ac:dyDescent="0.2">
      <c r="A46" s="80" t="s">
        <v>232</v>
      </c>
      <c r="B46" s="79" t="s">
        <v>231</v>
      </c>
      <c r="C46" s="100">
        <f>G46+K46</f>
        <v>202026.9</v>
      </c>
      <c r="D46" s="100">
        <f t="shared" si="16"/>
        <v>158305</v>
      </c>
      <c r="E46" s="100">
        <f t="shared" si="20"/>
        <v>78.358377028009642</v>
      </c>
      <c r="F46" s="100"/>
      <c r="G46" s="100">
        <v>202026.9</v>
      </c>
      <c r="H46" s="100">
        <v>158305</v>
      </c>
      <c r="I46" s="100">
        <f>H46/G46*100</f>
        <v>78.358377028009642</v>
      </c>
      <c r="J46" s="100"/>
      <c r="K46" s="100"/>
      <c r="L46" s="100"/>
      <c r="M46" s="128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301.10000000000002</v>
      </c>
      <c r="D47" s="100">
        <f t="shared" si="16"/>
        <v>118</v>
      </c>
      <c r="E47" s="100">
        <f t="shared" si="20"/>
        <v>39.189637994021915</v>
      </c>
      <c r="F47" s="100"/>
      <c r="G47" s="100">
        <v>301.10000000000002</v>
      </c>
      <c r="H47" s="100">
        <v>118</v>
      </c>
      <c r="I47" s="100">
        <f>H47/G47*100</f>
        <v>39.189637994021915</v>
      </c>
      <c r="J47" s="100"/>
      <c r="K47" s="100"/>
      <c r="L47" s="100"/>
      <c r="M47" s="128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429.7</v>
      </c>
      <c r="E48" s="100">
        <f t="shared" si="20"/>
        <v>48.308038223721191</v>
      </c>
      <c r="F48" s="100"/>
      <c r="G48" s="100">
        <v>337.3</v>
      </c>
      <c r="H48" s="100">
        <v>208</v>
      </c>
      <c r="I48" s="100">
        <f t="shared" si="21"/>
        <v>61.666172546694334</v>
      </c>
      <c r="J48" s="100"/>
      <c r="K48" s="100">
        <v>552.20000000000005</v>
      </c>
      <c r="L48" s="100">
        <v>221.7</v>
      </c>
      <c r="M48" s="128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130311.7</v>
      </c>
      <c r="D49" s="100">
        <f t="shared" si="23"/>
        <v>104105.3</v>
      </c>
      <c r="E49" s="100">
        <f t="shared" si="20"/>
        <v>79.889449681034023</v>
      </c>
      <c r="F49" s="100"/>
      <c r="G49" s="100">
        <v>130311.7</v>
      </c>
      <c r="H49" s="100">
        <v>104105.3</v>
      </c>
      <c r="I49" s="100">
        <f t="shared" si="21"/>
        <v>79.889449681034023</v>
      </c>
      <c r="J49" s="100"/>
      <c r="K49" s="100"/>
      <c r="L49" s="100"/>
      <c r="M49" s="12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284053.40000000002</v>
      </c>
      <c r="D50" s="98">
        <f>H50+L50</f>
        <v>231802.2</v>
      </c>
      <c r="E50" s="98">
        <f t="shared" si="20"/>
        <v>81.605148891018374</v>
      </c>
      <c r="F50" s="5">
        <f>D50*100/D11</f>
        <v>5.8657645925008755</v>
      </c>
      <c r="G50" s="98">
        <f>G51+G52</f>
        <v>154261.79999999999</v>
      </c>
      <c r="H50" s="98">
        <f>H51+H52</f>
        <v>128183.9</v>
      </c>
      <c r="I50" s="98">
        <f t="shared" si="21"/>
        <v>83.095037138163832</v>
      </c>
      <c r="J50" s="5">
        <f>H50*100/H11</f>
        <v>3.6756293033311551</v>
      </c>
      <c r="K50" s="98">
        <f>K51+K52</f>
        <v>129791.6</v>
      </c>
      <c r="L50" s="98">
        <f>L51+L52</f>
        <v>103618.3</v>
      </c>
      <c r="M50" s="127">
        <f>L50/K50*100</f>
        <v>79.834365243975725</v>
      </c>
      <c r="N50" s="5">
        <f>L50*100/L11</f>
        <v>12.912113074183809</v>
      </c>
    </row>
    <row r="51" spans="1:14" x14ac:dyDescent="0.2">
      <c r="A51" s="80" t="s">
        <v>7</v>
      </c>
      <c r="B51" s="79" t="s">
        <v>67</v>
      </c>
      <c r="C51" s="100">
        <f t="shared" si="22"/>
        <v>227831.90000000002</v>
      </c>
      <c r="D51" s="100">
        <f t="shared" si="23"/>
        <v>184228.1</v>
      </c>
      <c r="E51" s="100">
        <f t="shared" si="20"/>
        <v>80.861415807005059</v>
      </c>
      <c r="F51" s="100"/>
      <c r="G51" s="100">
        <v>98040.3</v>
      </c>
      <c r="H51" s="100">
        <v>80609.8</v>
      </c>
      <c r="I51" s="100">
        <f t="shared" si="21"/>
        <v>82.221086634781813</v>
      </c>
      <c r="J51" s="100"/>
      <c r="K51" s="100">
        <v>129791.6</v>
      </c>
      <c r="L51" s="100">
        <v>103618.3</v>
      </c>
      <c r="M51" s="128">
        <f t="shared" si="24"/>
        <v>79.834365243975725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56221.5</v>
      </c>
      <c r="D52" s="100">
        <f t="shared" ref="D52:D59" si="26">H52+L52</f>
        <v>47574.1</v>
      </c>
      <c r="E52" s="100">
        <f t="shared" ref="E52:E59" si="27">D52/C52*100</f>
        <v>84.619051430502566</v>
      </c>
      <c r="F52" s="100"/>
      <c r="G52" s="100">
        <v>56221.5</v>
      </c>
      <c r="H52" s="100">
        <v>47574.1</v>
      </c>
      <c r="I52" s="100">
        <f t="shared" si="21"/>
        <v>84.619051430502566</v>
      </c>
      <c r="J52" s="100"/>
      <c r="K52" s="100"/>
      <c r="L52" s="100"/>
      <c r="M52" s="12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93784</v>
      </c>
      <c r="D53" s="98">
        <f t="shared" si="26"/>
        <v>84736</v>
      </c>
      <c r="E53" s="98">
        <f t="shared" si="27"/>
        <v>90.352298899599077</v>
      </c>
      <c r="F53" s="5">
        <f>D53*100/D11</f>
        <v>2.144248106834854</v>
      </c>
      <c r="G53" s="98">
        <f>G54+G55+G56+G57</f>
        <v>69774.3</v>
      </c>
      <c r="H53" s="98">
        <f>H54+H55+H56+H57</f>
        <v>63420.2</v>
      </c>
      <c r="I53" s="98">
        <f t="shared" si="21"/>
        <v>90.893351850179783</v>
      </c>
      <c r="J53" s="5">
        <f>H53*100/H11</f>
        <v>1.8185524511512174</v>
      </c>
      <c r="K53" s="98">
        <f>K54+K55+K56+K57</f>
        <v>24009.7</v>
      </c>
      <c r="L53" s="98">
        <f>L54+L55+L56+L57</f>
        <v>21315.8</v>
      </c>
      <c r="M53" s="127">
        <f t="shared" ref="M53:M59" si="28">L53/K53*100</f>
        <v>88.779951436294496</v>
      </c>
      <c r="N53" s="5">
        <f>L53*100/L11</f>
        <v>2.656210532953033</v>
      </c>
    </row>
    <row r="54" spans="1:14" x14ac:dyDescent="0.2">
      <c r="A54" s="80" t="s">
        <v>115</v>
      </c>
      <c r="B54" s="79" t="s">
        <v>113</v>
      </c>
      <c r="C54" s="100">
        <f t="shared" si="25"/>
        <v>36441.100000000006</v>
      </c>
      <c r="D54" s="100">
        <f t="shared" si="26"/>
        <v>33767.4</v>
      </c>
      <c r="E54" s="100">
        <f t="shared" si="27"/>
        <v>92.662954740663693</v>
      </c>
      <c r="F54" s="100"/>
      <c r="G54" s="100">
        <v>17476.400000000001</v>
      </c>
      <c r="H54" s="100">
        <v>17450.5</v>
      </c>
      <c r="I54" s="100">
        <f t="shared" si="21"/>
        <v>99.851800141905642</v>
      </c>
      <c r="J54" s="100"/>
      <c r="K54" s="100">
        <v>18964.7</v>
      </c>
      <c r="L54" s="100">
        <v>16316.9</v>
      </c>
      <c r="M54" s="128">
        <f t="shared" si="28"/>
        <v>86.038271103682092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26212.6</v>
      </c>
      <c r="D55" s="100">
        <f t="shared" si="26"/>
        <v>24379</v>
      </c>
      <c r="E55" s="100">
        <f t="shared" si="27"/>
        <v>93.004890777717591</v>
      </c>
      <c r="F55" s="100"/>
      <c r="G55" s="100">
        <v>21167.599999999999</v>
      </c>
      <c r="H55" s="100">
        <v>19380.099999999999</v>
      </c>
      <c r="I55" s="100">
        <f t="shared" si="21"/>
        <v>91.555490466562105</v>
      </c>
      <c r="J55" s="100"/>
      <c r="K55" s="100">
        <v>5045</v>
      </c>
      <c r="L55" s="100">
        <v>4998.8999999999996</v>
      </c>
      <c r="M55" s="128">
        <f t="shared" si="28"/>
        <v>99.086223984142705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23231.5</v>
      </c>
      <c r="E56" s="100">
        <f t="shared" si="27"/>
        <v>84.762366917446869</v>
      </c>
      <c r="F56" s="100"/>
      <c r="G56" s="100">
        <v>27407.8</v>
      </c>
      <c r="H56" s="100">
        <v>23231.5</v>
      </c>
      <c r="I56" s="100">
        <f t="shared" si="21"/>
        <v>84.762366917446869</v>
      </c>
      <c r="J56" s="100"/>
      <c r="K56" s="100"/>
      <c r="L56" s="100"/>
      <c r="M56" s="128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3358.1</v>
      </c>
      <c r="E57" s="100">
        <f t="shared" si="27"/>
        <v>90.210879785090654</v>
      </c>
      <c r="F57" s="100"/>
      <c r="G57" s="100">
        <v>3722.5</v>
      </c>
      <c r="H57" s="100">
        <v>3358.1</v>
      </c>
      <c r="I57" s="100">
        <f t="shared" si="21"/>
        <v>90.210879785090654</v>
      </c>
      <c r="J57" s="100"/>
      <c r="K57" s="100"/>
      <c r="L57" s="100"/>
      <c r="M57" s="12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153945.1</v>
      </c>
      <c r="D58" s="98">
        <f t="shared" si="26"/>
        <v>118158</v>
      </c>
      <c r="E58" s="98">
        <f t="shared" si="27"/>
        <v>76.753336091892493</v>
      </c>
      <c r="F58" s="5">
        <f>D58*100/D11</f>
        <v>2.9899932473493283</v>
      </c>
      <c r="G58" s="98">
        <f>G59+G60+G61</f>
        <v>100188.5</v>
      </c>
      <c r="H58" s="98">
        <f>H59+H60+H61</f>
        <v>75162.8</v>
      </c>
      <c r="I58" s="98">
        <f t="shared" si="21"/>
        <v>75.021384689859616</v>
      </c>
      <c r="J58" s="5">
        <f>H58*100/H11</f>
        <v>2.1552674727514063</v>
      </c>
      <c r="K58" s="98">
        <f>K59+K60</f>
        <v>53756.6</v>
      </c>
      <c r="L58" s="98">
        <f>L59+L60</f>
        <v>42995.199999999997</v>
      </c>
      <c r="M58" s="127">
        <f t="shared" si="28"/>
        <v>79.981248814099104</v>
      </c>
      <c r="N58" s="5">
        <f>L58*100/L11</f>
        <v>5.3577300925333438</v>
      </c>
    </row>
    <row r="59" spans="1:14" x14ac:dyDescent="0.2">
      <c r="A59" s="80" t="s">
        <v>82</v>
      </c>
      <c r="B59" s="79" t="s">
        <v>58</v>
      </c>
      <c r="C59" s="100">
        <f t="shared" si="25"/>
        <v>1663.6000000000001</v>
      </c>
      <c r="D59" s="100">
        <f t="shared" si="26"/>
        <v>994</v>
      </c>
      <c r="E59" s="100">
        <f t="shared" si="27"/>
        <v>59.749939889396487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1573.7</v>
      </c>
      <c r="L59" s="100">
        <v>904.1</v>
      </c>
      <c r="M59" s="128">
        <f t="shared" si="28"/>
        <v>57.450594141195907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89195.4</v>
      </c>
      <c r="D60" s="100">
        <f t="shared" ref="D60" si="30">H60+L60</f>
        <v>68821.7</v>
      </c>
      <c r="E60" s="100">
        <f t="shared" ref="E60:E66" si="31">D60/C60*100</f>
        <v>77.158351215421433</v>
      </c>
      <c r="F60" s="100"/>
      <c r="G60" s="100">
        <v>37012.5</v>
      </c>
      <c r="H60" s="100">
        <v>26730.6</v>
      </c>
      <c r="I60" s="100">
        <f t="shared" si="21"/>
        <v>72.220466058763932</v>
      </c>
      <c r="J60" s="100"/>
      <c r="K60" s="100">
        <v>52182.9</v>
      </c>
      <c r="L60" s="100">
        <v>42091.1</v>
      </c>
      <c r="M60" s="128">
        <f t="shared" ref="M60:M69" si="32">L60/K60*100</f>
        <v>80.660714525256353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63086.1</v>
      </c>
      <c r="D61" s="100">
        <f t="shared" ref="D61" si="34">H61+L61</f>
        <v>48342.3</v>
      </c>
      <c r="E61" s="100">
        <f t="shared" ref="E61" si="35">D61/C61*100</f>
        <v>76.629083110225565</v>
      </c>
      <c r="F61" s="100"/>
      <c r="G61" s="100">
        <v>63086.1</v>
      </c>
      <c r="H61" s="100">
        <v>48342.3</v>
      </c>
      <c r="I61" s="100">
        <f t="shared" si="21"/>
        <v>76.629083110225565</v>
      </c>
      <c r="J61" s="100"/>
      <c r="K61" s="100"/>
      <c r="L61" s="100"/>
      <c r="M61" s="12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2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0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337476.60000000003</v>
      </c>
      <c r="H64" s="98">
        <f>H65+H66+H67</f>
        <v>293111.8</v>
      </c>
      <c r="I64" s="98">
        <f t="shared" ref="I64:I118" si="38">H64/G64*100</f>
        <v>86.853962615482075</v>
      </c>
      <c r="J64" s="5">
        <f>H64*100/H11</f>
        <v>8.4048801856718427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G65+K65-294908.7</f>
        <v>0</v>
      </c>
      <c r="D65" s="100">
        <f>H65+L65-253188.9</f>
        <v>0</v>
      </c>
      <c r="E65" s="100">
        <v>0</v>
      </c>
      <c r="F65" s="100"/>
      <c r="G65" s="100">
        <v>294908.7</v>
      </c>
      <c r="H65" s="100">
        <v>253188.9</v>
      </c>
      <c r="I65" s="100">
        <f>H65/G65*100</f>
        <v>85.853316636640415</v>
      </c>
      <c r="J65" s="100"/>
      <c r="K65" s="100"/>
      <c r="L65" s="100"/>
      <c r="M65" s="128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28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G67+K67-42567.9-20813.3</f>
        <v>0</v>
      </c>
      <c r="D67" s="100">
        <f>H67+L67-20813.3-39922.9</f>
        <v>0</v>
      </c>
      <c r="E67" s="100">
        <v>0</v>
      </c>
      <c r="F67" s="100"/>
      <c r="G67" s="100">
        <v>42567.9</v>
      </c>
      <c r="H67" s="100">
        <v>39922.9</v>
      </c>
      <c r="I67" s="100">
        <f t="shared" si="38"/>
        <v>93.786397731624064</v>
      </c>
      <c r="J67" s="100"/>
      <c r="K67" s="100">
        <v>20813.3</v>
      </c>
      <c r="L67" s="100">
        <v>20813.3</v>
      </c>
      <c r="M67" s="12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-251945.8</v>
      </c>
      <c r="D68" s="98">
        <f>H68+L68</f>
        <v>35548.999999999724</v>
      </c>
      <c r="E68" s="98">
        <v>0</v>
      </c>
      <c r="F68" s="103"/>
      <c r="G68" s="98">
        <f>-G72</f>
        <v>-136890</v>
      </c>
      <c r="H68" s="98">
        <f>-H72</f>
        <v>62003.699999999721</v>
      </c>
      <c r="I68" s="47">
        <f>H68/G68*100</f>
        <v>-45.294543063773631</v>
      </c>
      <c r="J68" s="103"/>
      <c r="K68" s="98">
        <v>-115055.8</v>
      </c>
      <c r="L68" s="98">
        <v>-26454.7</v>
      </c>
      <c r="M68" s="127">
        <f>L68/K68*100</f>
        <v>22.992930386821005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15" t="e">
        <f t="shared" si="38"/>
        <v>#DIV/0!</v>
      </c>
      <c r="J69" s="13"/>
      <c r="K69" s="13"/>
      <c r="L69" s="115" t="e">
        <f>#REF!+#REF!</f>
        <v>#REF!</v>
      </c>
      <c r="M69" s="119" t="e">
        <f t="shared" si="32"/>
        <v>#REF!</v>
      </c>
      <c r="N69" s="120"/>
    </row>
    <row r="70" spans="1:33" ht="71.25" customHeight="1" x14ac:dyDescent="0.2">
      <c r="A70" s="85"/>
      <c r="B70" s="14"/>
      <c r="C70" s="14"/>
      <c r="D70" s="14"/>
      <c r="E70" s="14"/>
      <c r="F70" s="153"/>
      <c r="G70" s="14"/>
      <c r="H70" s="14"/>
      <c r="I70" s="154"/>
      <c r="J70" s="14"/>
      <c r="K70" s="14"/>
      <c r="L70" s="14"/>
      <c r="M70" s="135"/>
      <c r="N70" s="14"/>
    </row>
    <row r="71" spans="1:33" ht="18" customHeight="1" x14ac:dyDescent="0.2">
      <c r="A71" s="138" t="s">
        <v>25</v>
      </c>
      <c r="B71" s="138"/>
      <c r="C71" s="138"/>
      <c r="D71" s="15" t="s">
        <v>42</v>
      </c>
      <c r="E71" s="64" t="s">
        <v>42</v>
      </c>
      <c r="F71" s="153"/>
      <c r="G71" s="15" t="s">
        <v>42</v>
      </c>
      <c r="H71" s="64" t="s">
        <v>42</v>
      </c>
      <c r="I71" s="155"/>
      <c r="J71" s="64" t="s">
        <v>42</v>
      </c>
      <c r="K71" s="15" t="s">
        <v>42</v>
      </c>
      <c r="L71" s="15" t="s">
        <v>42</v>
      </c>
      <c r="M71" s="135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139"/>
      <c r="W71" s="139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251945.79999999993</v>
      </c>
      <c r="D72" s="5">
        <f>H72+L72</f>
        <v>-35548.999999999767</v>
      </c>
      <c r="E72" s="47">
        <f>D72/C72*100</f>
        <v>-14.109780754432016</v>
      </c>
      <c r="F72" s="5"/>
      <c r="G72" s="5">
        <f>G76+G107+G101+G104</f>
        <v>136890</v>
      </c>
      <c r="H72" s="51">
        <f>H76+H86+H107+H101</f>
        <v>-62003.699999999721</v>
      </c>
      <c r="I72" s="129">
        <f>H72/G72*100</f>
        <v>-45.294543063773631</v>
      </c>
      <c r="J72" s="51"/>
      <c r="K72" s="5">
        <f>K76+K86+K107+K101</f>
        <v>115055.79999999993</v>
      </c>
      <c r="L72" s="5">
        <f>L76+L86+L107+L101</f>
        <v>26454.699999999953</v>
      </c>
      <c r="M72" s="98">
        <f t="shared" ref="M72" si="40">L72/K72*100</f>
        <v>22.992930386820976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30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132002.29999999999</v>
      </c>
      <c r="D74" s="6">
        <f>H74+L74</f>
        <v>0</v>
      </c>
      <c r="E74" s="48">
        <f>D74/C74*100</f>
        <v>0</v>
      </c>
      <c r="F74" s="5"/>
      <c r="G74" s="6">
        <v>110191.3</v>
      </c>
      <c r="H74" s="6">
        <v>0</v>
      </c>
      <c r="I74" s="48">
        <f>H74/G74*100</f>
        <v>0</v>
      </c>
      <c r="J74" s="6"/>
      <c r="K74" s="6">
        <v>21811</v>
      </c>
      <c r="L74" s="6">
        <v>0</v>
      </c>
      <c r="M74" s="12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132002.29999999999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110191.3</v>
      </c>
      <c r="H76" s="5">
        <f>H77+H78</f>
        <v>0</v>
      </c>
      <c r="I76" s="47">
        <f t="shared" si="38"/>
        <v>0</v>
      </c>
      <c r="J76" s="5"/>
      <c r="K76" s="5">
        <f>K77+K78</f>
        <v>21811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133265.29999999999</v>
      </c>
      <c r="D77" s="6">
        <f t="shared" si="41"/>
        <v>0</v>
      </c>
      <c r="E77" s="48">
        <f t="shared" si="42"/>
        <v>0</v>
      </c>
      <c r="F77" s="5"/>
      <c r="G77" s="6">
        <v>110191.3</v>
      </c>
      <c r="H77" s="6">
        <v>0</v>
      </c>
      <c r="I77" s="48">
        <f>H77/G77*100</f>
        <v>0</v>
      </c>
      <c r="J77" s="6"/>
      <c r="K77" s="6">
        <v>23074</v>
      </c>
      <c r="L77" s="6">
        <v>0</v>
      </c>
      <c r="M77" s="12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2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2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2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2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2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2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>
        <f>D84*100/D31</f>
        <v>0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2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2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2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2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2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2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2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2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2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2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2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2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2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2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2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2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2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2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2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2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0</v>
      </c>
      <c r="D104" s="5">
        <v>0</v>
      </c>
      <c r="E104" s="47">
        <v>0</v>
      </c>
      <c r="F104" s="5"/>
      <c r="G104" s="5">
        <f>G105+G106</f>
        <v>0</v>
      </c>
      <c r="H104" s="5">
        <f t="shared" ref="H104" si="50">H105+H106</f>
        <v>0</v>
      </c>
      <c r="I104" s="47">
        <v>0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0</v>
      </c>
      <c r="D105" s="6">
        <f>-H105+L105</f>
        <v>0</v>
      </c>
      <c r="E105" s="48">
        <v>0</v>
      </c>
      <c r="F105" s="5"/>
      <c r="G105" s="6">
        <v>0</v>
      </c>
      <c r="H105" s="6">
        <v>0</v>
      </c>
      <c r="I105" s="48">
        <v>0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0</v>
      </c>
      <c r="D106" s="6">
        <f>H106+L106</f>
        <v>0</v>
      </c>
      <c r="E106" s="48">
        <v>0</v>
      </c>
      <c r="F106" s="5"/>
      <c r="G106" s="6">
        <v>0</v>
      </c>
      <c r="H106" s="6">
        <v>0</v>
      </c>
      <c r="I106" s="48">
        <v>0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119943.49999999993</v>
      </c>
      <c r="D107" s="5">
        <f>H107+L107</f>
        <v>-35548.999999999767</v>
      </c>
      <c r="E107" s="47">
        <f>D107/C107*100</f>
        <v>-29.63812128210348</v>
      </c>
      <c r="F107" s="5"/>
      <c r="G107" s="5">
        <f>G108+G119+29754.1-1225.9</f>
        <v>26698.699999999997</v>
      </c>
      <c r="H107" s="5">
        <f>H108+H119</f>
        <v>-62003.699999999721</v>
      </c>
      <c r="I107" s="47">
        <v>0</v>
      </c>
      <c r="J107" s="5"/>
      <c r="K107" s="5">
        <f>K108+K119</f>
        <v>93244.79999999993</v>
      </c>
      <c r="L107" s="5">
        <f>L108+L119</f>
        <v>26454.699999999953</v>
      </c>
      <c r="M107" s="127">
        <f>L107/K107*100</f>
        <v>28.371233570129352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G108+K108+385897.1</f>
        <v>-4697895.9000000004</v>
      </c>
      <c r="D108" s="6">
        <f>H108+L108-(-339080.6)</f>
        <v>-4033332.3000000003</v>
      </c>
      <c r="E108" s="48">
        <f t="shared" si="42"/>
        <v>85.85401605003635</v>
      </c>
      <c r="F108" s="5"/>
      <c r="G108" s="6">
        <v>-4172057.1</v>
      </c>
      <c r="H108" s="6">
        <v>-3576412.9</v>
      </c>
      <c r="I108" s="48">
        <f>H108/G108*100</f>
        <v>85.723009399847371</v>
      </c>
      <c r="J108" s="6"/>
      <c r="K108" s="6">
        <v>-911735.9</v>
      </c>
      <c r="L108" s="6">
        <v>-796000</v>
      </c>
      <c r="M108" s="128">
        <f t="shared" ref="M108:M119" si="51">L108/K108*100</f>
        <v>87.305984112285145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-2269.017417356421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2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-269720.88531187124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2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-3895.6108320486128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2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2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2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2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2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-7541.7750147684064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2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2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2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G119+K119-385897.1</f>
        <v>4789311.2</v>
      </c>
      <c r="D119" s="6">
        <f>H119+L119-339080.6</f>
        <v>3997783.3000000003</v>
      </c>
      <c r="E119" s="48">
        <f t="shared" si="42"/>
        <v>83.473032614794391</v>
      </c>
      <c r="F119" s="5"/>
      <c r="G119" s="6">
        <v>4170227.6</v>
      </c>
      <c r="H119" s="6">
        <v>3514409.2</v>
      </c>
      <c r="I119" s="48">
        <f>H119/G119*100</f>
        <v>84.273798389325322</v>
      </c>
      <c r="J119" s="6"/>
      <c r="K119" s="6">
        <v>1004980.7</v>
      </c>
      <c r="L119" s="6">
        <v>822454.7</v>
      </c>
      <c r="M119" s="128">
        <f t="shared" si="51"/>
        <v>81.837860169852021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21"/>
      <c r="L120" s="121"/>
      <c r="M120" s="121"/>
      <c r="N120" s="121"/>
    </row>
    <row r="121" spans="1:14" ht="0.75" customHeight="1" x14ac:dyDescent="0.2">
      <c r="G121" s="49"/>
      <c r="H121" s="49"/>
      <c r="K121" s="18"/>
      <c r="L121" s="18"/>
      <c r="M121" s="18"/>
      <c r="N121" s="18"/>
    </row>
    <row r="122" spans="1:14" ht="27.75" customHeight="1" x14ac:dyDescent="0.2">
      <c r="A122" s="134" t="s">
        <v>273</v>
      </c>
      <c r="C122" s="7" t="s">
        <v>268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267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F70:F71"/>
    <mergeCell ref="I70:I71"/>
    <mergeCell ref="M70:M71"/>
    <mergeCell ref="G7:H7"/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56"/>
      <c r="G2" s="156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166"/>
      <c r="B3" s="167"/>
      <c r="C3" s="157" t="s">
        <v>130</v>
      </c>
      <c r="D3" s="158"/>
      <c r="E3" s="159"/>
      <c r="F3" s="157" t="s">
        <v>126</v>
      </c>
      <c r="G3" s="158"/>
      <c r="H3" s="159"/>
      <c r="I3" s="157" t="s">
        <v>127</v>
      </c>
      <c r="J3" s="158"/>
      <c r="K3" s="159"/>
      <c r="L3" s="27"/>
    </row>
    <row r="4" spans="1:16" ht="33.75" x14ac:dyDescent="0.25">
      <c r="A4" s="162" t="s">
        <v>198</v>
      </c>
      <c r="B4" s="163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64">
        <v>1</v>
      </c>
      <c r="B5" s="165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68" t="s">
        <v>254</v>
      </c>
      <c r="B6" s="169"/>
      <c r="C6" s="52">
        <f>F6+I6</f>
        <v>2330726.2999999998</v>
      </c>
      <c r="D6" s="52">
        <f>G6+J6</f>
        <v>2055151.1</v>
      </c>
      <c r="E6" s="101">
        <f t="shared" ref="E6:E10" si="0">D6/C6*100</f>
        <v>88.176423804030534</v>
      </c>
      <c r="F6" s="131">
        <v>2008245.7</v>
      </c>
      <c r="G6" s="131">
        <v>1782177.3</v>
      </c>
      <c r="H6" s="101">
        <f>G6/F6*100</f>
        <v>88.742990959721709</v>
      </c>
      <c r="I6" s="52">
        <v>322480.59999999998</v>
      </c>
      <c r="J6" s="52">
        <v>272973.8</v>
      </c>
      <c r="K6" s="101">
        <f t="shared" ref="K6:K8" si="1">J6/I6*100</f>
        <v>84.648130771277408</v>
      </c>
      <c r="L6" s="34"/>
      <c r="M6" s="35"/>
      <c r="N6" s="31"/>
      <c r="O6" s="57"/>
      <c r="P6" s="36"/>
    </row>
    <row r="7" spans="1:16" ht="37.5" customHeight="1" x14ac:dyDescent="0.25">
      <c r="A7" s="168" t="s">
        <v>255</v>
      </c>
      <c r="B7" s="169"/>
      <c r="C7" s="52">
        <f>F7+I7</f>
        <v>175099.8</v>
      </c>
      <c r="D7" s="52">
        <f>G7+J7</f>
        <v>143829.69999999998</v>
      </c>
      <c r="E7" s="101">
        <f t="shared" ref="E7" si="2">D7/C7*100</f>
        <v>82.141555844152876</v>
      </c>
      <c r="F7" s="131">
        <v>151981.5</v>
      </c>
      <c r="G7" s="131">
        <v>123171.9</v>
      </c>
      <c r="H7" s="101">
        <f>G7/F7*100</f>
        <v>81.04400864578912</v>
      </c>
      <c r="I7" s="52">
        <v>23118.3</v>
      </c>
      <c r="J7" s="52">
        <v>20657.8</v>
      </c>
      <c r="K7" s="101">
        <f t="shared" ref="K7" si="3">J7/I7*100</f>
        <v>89.356916382259939</v>
      </c>
      <c r="L7" s="34"/>
      <c r="M7" s="35"/>
      <c r="N7" s="35"/>
      <c r="O7" s="57"/>
      <c r="P7" s="36"/>
    </row>
    <row r="8" spans="1:16" ht="33" customHeight="1" x14ac:dyDescent="0.25">
      <c r="A8" s="168" t="s">
        <v>256</v>
      </c>
      <c r="B8" s="169"/>
      <c r="C8" s="52">
        <f>F8+I8</f>
        <v>701477.6</v>
      </c>
      <c r="D8" s="52">
        <f t="shared" ref="D8" si="4">G8+J8</f>
        <v>591558.30000000005</v>
      </c>
      <c r="E8" s="101">
        <f t="shared" si="0"/>
        <v>84.330319314544056</v>
      </c>
      <c r="F8" s="131">
        <v>604899.9</v>
      </c>
      <c r="G8" s="131">
        <v>512339.4</v>
      </c>
      <c r="H8" s="101">
        <f>G8/F8*100</f>
        <v>84.698212051283193</v>
      </c>
      <c r="I8" s="52">
        <v>96577.7</v>
      </c>
      <c r="J8" s="52">
        <v>79218.899999999994</v>
      </c>
      <c r="K8" s="101">
        <f t="shared" si="1"/>
        <v>82.026078483956439</v>
      </c>
      <c r="L8" s="34"/>
      <c r="M8" s="35"/>
      <c r="N8" s="31"/>
      <c r="O8" s="57"/>
      <c r="P8" s="36"/>
    </row>
    <row r="9" spans="1:16" ht="28.5" customHeight="1" x14ac:dyDescent="0.25">
      <c r="A9" s="168" t="s">
        <v>257</v>
      </c>
      <c r="B9" s="169"/>
      <c r="C9" s="52">
        <f>F9+I9</f>
        <v>52532.799999999996</v>
      </c>
      <c r="D9" s="52">
        <f t="shared" ref="D9" si="5">G9+J9</f>
        <v>41175</v>
      </c>
      <c r="E9" s="101">
        <f t="shared" ref="E9" si="6">D9/C9*100</f>
        <v>78.379602838607511</v>
      </c>
      <c r="F9" s="131">
        <v>45551.1</v>
      </c>
      <c r="G9" s="131">
        <v>35232.9</v>
      </c>
      <c r="H9" s="101">
        <f>G9/F9*100</f>
        <v>77.34807721438122</v>
      </c>
      <c r="I9" s="52">
        <v>6981.7</v>
      </c>
      <c r="J9" s="52">
        <v>5942.1</v>
      </c>
      <c r="K9" s="101">
        <f t="shared" ref="K9" si="7">J9/I9*100</f>
        <v>85.109643783032794</v>
      </c>
      <c r="L9" s="34"/>
      <c r="M9" s="35"/>
      <c r="N9" s="31"/>
      <c r="O9" s="57"/>
      <c r="P9" s="36"/>
    </row>
    <row r="10" spans="1:16" ht="43.5" customHeight="1" x14ac:dyDescent="0.25">
      <c r="A10" s="168" t="s">
        <v>258</v>
      </c>
      <c r="B10" s="169"/>
      <c r="C10" s="104">
        <f>F10+I10</f>
        <v>236078.6</v>
      </c>
      <c r="D10" s="104">
        <f>G10+J10</f>
        <v>192546.2</v>
      </c>
      <c r="E10" s="101">
        <f t="shared" si="0"/>
        <v>81.560209184568194</v>
      </c>
      <c r="F10" s="131">
        <v>236078.6</v>
      </c>
      <c r="G10" s="131">
        <v>192546.2</v>
      </c>
      <c r="H10" s="101">
        <f t="shared" ref="H10" si="8">G10/F10*100</f>
        <v>81.560209184568194</v>
      </c>
      <c r="I10" s="132"/>
      <c r="J10" s="132"/>
      <c r="K10" s="133"/>
      <c r="L10" s="34"/>
      <c r="M10" s="35"/>
      <c r="N10" s="31"/>
      <c r="O10" s="57"/>
      <c r="P10" s="36"/>
    </row>
    <row r="11" spans="1:16" ht="43.5" customHeight="1" x14ac:dyDescent="0.25">
      <c r="A11" s="168" t="s">
        <v>259</v>
      </c>
      <c r="B11" s="169"/>
      <c r="C11" s="104">
        <f>F11+I11</f>
        <v>28135.8</v>
      </c>
      <c r="D11" s="104">
        <f>G11+J11</f>
        <v>23010.3</v>
      </c>
      <c r="E11" s="101">
        <f t="shared" ref="E11" si="9">D11/C11*100</f>
        <v>81.782995329793366</v>
      </c>
      <c r="F11" s="131">
        <v>28135.8</v>
      </c>
      <c r="G11" s="131">
        <v>23010.3</v>
      </c>
      <c r="H11" s="101">
        <f t="shared" ref="H11" si="10">G11/F11*100</f>
        <v>81.782995329793366</v>
      </c>
      <c r="I11" s="132"/>
      <c r="J11" s="132"/>
      <c r="K11" s="133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4"/>
      <c r="J12" s="124"/>
      <c r="K12" s="56"/>
      <c r="L12" s="34"/>
      <c r="M12" s="35"/>
      <c r="N12" s="31"/>
      <c r="O12" s="36"/>
      <c r="P12" s="36"/>
    </row>
    <row r="13" spans="1:16" x14ac:dyDescent="0.25">
      <c r="A13" s="160" t="s">
        <v>205</v>
      </c>
      <c r="B13" s="161"/>
      <c r="C13" s="161"/>
      <c r="D13" s="161"/>
      <c r="E13" s="161"/>
      <c r="F13" s="57"/>
      <c r="G13" s="5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70" t="s">
        <v>266</v>
      </c>
      <c r="D15" s="170"/>
      <c r="E15" s="170"/>
      <c r="F15" s="170" t="s">
        <v>271</v>
      </c>
      <c r="G15" s="170"/>
      <c r="H15" s="170"/>
      <c r="I15" s="170" t="s">
        <v>272</v>
      </c>
      <c r="J15" s="170"/>
      <c r="K15" s="170"/>
      <c r="L15" s="37"/>
      <c r="N15" s="36"/>
      <c r="O15" s="36"/>
    </row>
    <row r="16" spans="1:16" ht="15" customHeight="1" x14ac:dyDescent="0.25">
      <c r="A16" s="174" t="s">
        <v>206</v>
      </c>
      <c r="B16" s="176" t="s">
        <v>230</v>
      </c>
      <c r="C16" s="177" t="s">
        <v>207</v>
      </c>
      <c r="D16" s="177" t="s">
        <v>208</v>
      </c>
      <c r="E16" s="177" t="s">
        <v>209</v>
      </c>
      <c r="F16" s="171" t="s">
        <v>207</v>
      </c>
      <c r="G16" s="171" t="s">
        <v>208</v>
      </c>
      <c r="H16" s="171" t="s">
        <v>209</v>
      </c>
      <c r="I16" s="171" t="s">
        <v>207</v>
      </c>
      <c r="J16" s="171" t="s">
        <v>208</v>
      </c>
      <c r="K16" s="171" t="s">
        <v>209</v>
      </c>
      <c r="L16" s="114"/>
    </row>
    <row r="17" spans="1:12" ht="23.25" customHeight="1" x14ac:dyDescent="0.25">
      <c r="A17" s="175"/>
      <c r="B17" s="172"/>
      <c r="C17" s="178"/>
      <c r="D17" s="178"/>
      <c r="E17" s="178"/>
      <c r="F17" s="172"/>
      <c r="G17" s="172"/>
      <c r="H17" s="172"/>
      <c r="I17" s="172"/>
      <c r="J17" s="172"/>
      <c r="K17" s="172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0">
        <f>D19+E19</f>
        <v>0</v>
      </c>
      <c r="D19" s="110">
        <f>SUM(D20:D38)</f>
        <v>0</v>
      </c>
      <c r="E19" s="110">
        <f>E21+E22+E23+E24+E25+E26+E27+E28+E33+E35+E36+E37+E38+E29+E34+E32+E31</f>
        <v>0</v>
      </c>
      <c r="F19" s="110">
        <f>G19+H19</f>
        <v>0</v>
      </c>
      <c r="G19" s="110">
        <f>SUM(G20:G38)</f>
        <v>0</v>
      </c>
      <c r="H19" s="110">
        <f>H21+H22+H23+H24+H25+H26+H27+H28+H33+H35+H36+H37+H38+H29+H34+H32+H31</f>
        <v>0</v>
      </c>
      <c r="I19" s="110">
        <f>J19+K19</f>
        <v>38685.000000000007</v>
      </c>
      <c r="J19" s="110">
        <f>J21+J22+J23+J24+J25+J26+J27+J28+J33+J35+J36+J37+J38+J29+J34+J32+J31</f>
        <v>37450.600000000006</v>
      </c>
      <c r="K19" s="110">
        <f>K21+K22+K23+K24+K25+K26+K27+K28+K33+K35+K36+K37+K38+K29+K34+K32+K31</f>
        <v>1234.4000000000001</v>
      </c>
      <c r="L19" s="42"/>
    </row>
    <row r="20" spans="1:12" ht="12" customHeight="1" x14ac:dyDescent="0.2">
      <c r="A20" s="60" t="s">
        <v>211</v>
      </c>
      <c r="B20" s="61"/>
      <c r="C20" s="110"/>
      <c r="D20" s="110"/>
      <c r="E20" s="110"/>
      <c r="F20" s="110"/>
      <c r="G20" s="110"/>
      <c r="H20" s="110"/>
      <c r="I20" s="110"/>
      <c r="J20" s="110"/>
      <c r="K20" s="110"/>
      <c r="L20" s="43"/>
    </row>
    <row r="21" spans="1:12" ht="14.25" customHeight="1" x14ac:dyDescent="0.2">
      <c r="A21" s="60" t="s">
        <v>212</v>
      </c>
      <c r="B21" s="62">
        <v>211</v>
      </c>
      <c r="C21" s="110">
        <f>D21+E21</f>
        <v>0</v>
      </c>
      <c r="D21" s="111"/>
      <c r="E21" s="111"/>
      <c r="F21" s="110"/>
      <c r="G21" s="111"/>
      <c r="H21" s="111"/>
      <c r="I21" s="110"/>
      <c r="J21" s="111"/>
      <c r="K21" s="111"/>
      <c r="L21" s="43"/>
    </row>
    <row r="22" spans="1:12" ht="12" customHeight="1" x14ac:dyDescent="0.2">
      <c r="A22" s="60" t="s">
        <v>213</v>
      </c>
      <c r="B22" s="62">
        <v>212</v>
      </c>
      <c r="C22" s="110">
        <f t="shared" ref="C22:C24" si="11">D22+E22</f>
        <v>0</v>
      </c>
      <c r="D22" s="111"/>
      <c r="E22" s="111"/>
      <c r="F22" s="110">
        <f t="shared" ref="F22" si="12">G22+H22</f>
        <v>0</v>
      </c>
      <c r="G22" s="111"/>
      <c r="H22" s="111"/>
      <c r="I22" s="110">
        <f t="shared" ref="I22:I24" si="13">J22+K22</f>
        <v>1</v>
      </c>
      <c r="J22" s="111">
        <v>1</v>
      </c>
      <c r="K22" s="111"/>
      <c r="L22" s="43"/>
    </row>
    <row r="23" spans="1:12" ht="22.5" customHeight="1" x14ac:dyDescent="0.2">
      <c r="A23" s="60" t="s">
        <v>214</v>
      </c>
      <c r="B23" s="62">
        <v>213</v>
      </c>
      <c r="C23" s="110">
        <f t="shared" si="11"/>
        <v>0</v>
      </c>
      <c r="D23" s="111"/>
      <c r="E23" s="111"/>
      <c r="F23" s="110"/>
      <c r="G23" s="111"/>
      <c r="H23" s="111"/>
      <c r="I23" s="110"/>
      <c r="J23" s="111"/>
      <c r="K23" s="111"/>
      <c r="L23" s="43"/>
    </row>
    <row r="24" spans="1:12" ht="17.25" customHeight="1" x14ac:dyDescent="0.2">
      <c r="A24" s="60" t="s">
        <v>215</v>
      </c>
      <c r="B24" s="62">
        <v>221</v>
      </c>
      <c r="C24" s="110">
        <f t="shared" si="11"/>
        <v>0</v>
      </c>
      <c r="D24" s="111"/>
      <c r="E24" s="111"/>
      <c r="F24" s="110">
        <f t="shared" ref="F24" si="14">G24+H24</f>
        <v>0</v>
      </c>
      <c r="G24" s="111"/>
      <c r="H24" s="111"/>
      <c r="I24" s="110">
        <f t="shared" si="13"/>
        <v>0</v>
      </c>
      <c r="J24" s="111"/>
      <c r="K24" s="111"/>
      <c r="L24" s="43"/>
    </row>
    <row r="25" spans="1:12" ht="16.5" customHeight="1" x14ac:dyDescent="0.2">
      <c r="A25" s="60" t="s">
        <v>216</v>
      </c>
      <c r="B25" s="62">
        <v>222</v>
      </c>
      <c r="C25" s="110">
        <f>D25+E25</f>
        <v>0</v>
      </c>
      <c r="D25" s="111"/>
      <c r="E25" s="111"/>
      <c r="F25" s="110">
        <f>G25+H25</f>
        <v>0</v>
      </c>
      <c r="G25" s="111"/>
      <c r="H25" s="111"/>
      <c r="I25" s="110">
        <f>J25+K25</f>
        <v>0</v>
      </c>
      <c r="J25" s="111"/>
      <c r="K25" s="111"/>
      <c r="L25" s="43"/>
    </row>
    <row r="26" spans="1:12" ht="15" customHeight="1" x14ac:dyDescent="0.2">
      <c r="A26" s="60" t="s">
        <v>217</v>
      </c>
      <c r="B26" s="62">
        <v>223</v>
      </c>
      <c r="C26" s="110">
        <f>D26+E26</f>
        <v>0</v>
      </c>
      <c r="D26" s="111"/>
      <c r="E26" s="111"/>
      <c r="F26" s="110">
        <f t="shared" ref="F26:F27" si="15">G26+H26</f>
        <v>0</v>
      </c>
      <c r="G26" s="111"/>
      <c r="H26" s="111"/>
      <c r="I26" s="110">
        <f t="shared" ref="I26:I37" si="16">J26+K26</f>
        <v>0</v>
      </c>
      <c r="J26" s="111"/>
      <c r="K26" s="111"/>
      <c r="L26" s="43"/>
    </row>
    <row r="27" spans="1:12" ht="33" customHeight="1" x14ac:dyDescent="0.2">
      <c r="A27" s="60" t="s">
        <v>218</v>
      </c>
      <c r="B27" s="62">
        <v>224</v>
      </c>
      <c r="C27" s="110">
        <f t="shared" ref="C27" si="17">D27+E27</f>
        <v>0</v>
      </c>
      <c r="D27" s="111"/>
      <c r="E27" s="111"/>
      <c r="F27" s="110">
        <f t="shared" si="15"/>
        <v>0</v>
      </c>
      <c r="G27" s="111"/>
      <c r="H27" s="111"/>
      <c r="I27" s="110">
        <f t="shared" si="16"/>
        <v>0</v>
      </c>
      <c r="J27" s="111"/>
      <c r="K27" s="111"/>
      <c r="L27" s="43"/>
    </row>
    <row r="28" spans="1:12" ht="30.75" customHeight="1" x14ac:dyDescent="0.2">
      <c r="A28" s="60" t="s">
        <v>219</v>
      </c>
      <c r="B28" s="62">
        <v>225</v>
      </c>
      <c r="C28" s="110">
        <f>D28+E28</f>
        <v>0</v>
      </c>
      <c r="D28" s="111"/>
      <c r="E28" s="111"/>
      <c r="F28" s="110">
        <f>G28+H28</f>
        <v>0</v>
      </c>
      <c r="G28" s="111"/>
      <c r="H28" s="111"/>
      <c r="I28" s="110">
        <f>J28+K28</f>
        <v>13082.9</v>
      </c>
      <c r="J28" s="111">
        <v>12626.3</v>
      </c>
      <c r="K28" s="111">
        <v>456.6</v>
      </c>
      <c r="L28" s="43"/>
    </row>
    <row r="29" spans="1:12" ht="30.75" customHeight="1" x14ac:dyDescent="0.2">
      <c r="A29" s="60" t="s">
        <v>251</v>
      </c>
      <c r="B29" s="62">
        <v>226</v>
      </c>
      <c r="C29" s="110">
        <f>D29+E29</f>
        <v>0</v>
      </c>
      <c r="D29" s="111"/>
      <c r="E29" s="111"/>
      <c r="F29" s="110">
        <f>G29+H29</f>
        <v>0</v>
      </c>
      <c r="G29" s="111"/>
      <c r="H29" s="111"/>
      <c r="I29" s="110">
        <f>J29+K29</f>
        <v>2344.3000000000002</v>
      </c>
      <c r="J29" s="111">
        <v>2344.3000000000002</v>
      </c>
      <c r="K29" s="111"/>
      <c r="L29" s="43"/>
    </row>
    <row r="30" spans="1:12" ht="23.25" customHeight="1" x14ac:dyDescent="0.2">
      <c r="A30" s="60" t="s">
        <v>253</v>
      </c>
      <c r="B30" s="62">
        <v>227</v>
      </c>
      <c r="C30" s="112">
        <f>D30+E30</f>
        <v>0</v>
      </c>
      <c r="D30" s="113"/>
      <c r="E30" s="111"/>
      <c r="F30" s="112"/>
      <c r="G30" s="113"/>
      <c r="H30" s="111"/>
      <c r="I30" s="112"/>
      <c r="J30" s="113"/>
      <c r="K30" s="111"/>
      <c r="L30" s="43"/>
    </row>
    <row r="31" spans="1:12" ht="18.75" customHeight="1" x14ac:dyDescent="0.2">
      <c r="A31" s="60" t="s">
        <v>250</v>
      </c>
      <c r="B31" s="62">
        <v>228</v>
      </c>
      <c r="C31" s="110">
        <f t="shared" ref="C31:C32" si="18">D31+E31</f>
        <v>0</v>
      </c>
      <c r="D31" s="111"/>
      <c r="E31" s="111"/>
      <c r="F31" s="110">
        <f>G31+H31</f>
        <v>0</v>
      </c>
      <c r="G31" s="111"/>
      <c r="H31" s="111"/>
      <c r="I31" s="110"/>
      <c r="J31" s="111"/>
      <c r="K31" s="111"/>
      <c r="L31" s="43"/>
    </row>
    <row r="32" spans="1:12" ht="18.75" hidden="1" customHeight="1" x14ac:dyDescent="0.2">
      <c r="A32" s="60"/>
      <c r="B32" s="62">
        <v>240</v>
      </c>
      <c r="C32" s="110">
        <f t="shared" si="18"/>
        <v>0</v>
      </c>
      <c r="D32" s="111"/>
      <c r="E32" s="111"/>
      <c r="F32" s="110"/>
      <c r="G32" s="111"/>
      <c r="H32" s="111"/>
      <c r="I32" s="110"/>
      <c r="J32" s="111"/>
      <c r="K32" s="111"/>
      <c r="L32" s="43"/>
    </row>
    <row r="33" spans="1:12" ht="34.5" customHeight="1" x14ac:dyDescent="0.2">
      <c r="A33" s="60" t="s">
        <v>220</v>
      </c>
      <c r="B33" s="62">
        <v>241</v>
      </c>
      <c r="C33" s="110">
        <f>D33+E33</f>
        <v>0</v>
      </c>
      <c r="D33" s="111"/>
      <c r="E33" s="111"/>
      <c r="F33" s="110">
        <f t="shared" ref="F33:F34" si="19">G33+H33</f>
        <v>0</v>
      </c>
      <c r="G33" s="111"/>
      <c r="H33" s="111"/>
      <c r="I33" s="110">
        <f t="shared" si="16"/>
        <v>0</v>
      </c>
      <c r="J33" s="111"/>
      <c r="K33" s="111"/>
      <c r="L33" s="43"/>
    </row>
    <row r="34" spans="1:12" ht="17.25" customHeight="1" x14ac:dyDescent="0.2">
      <c r="A34" s="63" t="s">
        <v>262</v>
      </c>
      <c r="B34" s="62">
        <v>246</v>
      </c>
      <c r="C34" s="110">
        <f t="shared" ref="C34:C37" si="20">D34+E34</f>
        <v>0</v>
      </c>
      <c r="D34" s="111"/>
      <c r="E34" s="111"/>
      <c r="F34" s="110">
        <f t="shared" si="19"/>
        <v>0</v>
      </c>
      <c r="G34" s="111"/>
      <c r="H34" s="111"/>
      <c r="I34" s="110">
        <f t="shared" si="16"/>
        <v>0</v>
      </c>
      <c r="J34" s="111"/>
      <c r="K34" s="111"/>
      <c r="L34" s="43"/>
    </row>
    <row r="35" spans="1:12" ht="15.75" customHeight="1" x14ac:dyDescent="0.2">
      <c r="A35" s="60" t="s">
        <v>221</v>
      </c>
      <c r="B35" s="62">
        <v>260</v>
      </c>
      <c r="C35" s="110">
        <f t="shared" si="20"/>
        <v>0</v>
      </c>
      <c r="D35" s="111"/>
      <c r="E35" s="111"/>
      <c r="F35" s="110"/>
      <c r="G35" s="111"/>
      <c r="H35" s="111"/>
      <c r="I35" s="110"/>
      <c r="J35" s="111"/>
      <c r="K35" s="111"/>
      <c r="L35" s="43"/>
    </row>
    <row r="36" spans="1:12" ht="18.75" customHeight="1" x14ac:dyDescent="0.2">
      <c r="A36" s="60" t="s">
        <v>222</v>
      </c>
      <c r="B36" s="62">
        <v>290</v>
      </c>
      <c r="C36" s="110">
        <f t="shared" si="20"/>
        <v>0</v>
      </c>
      <c r="D36" s="111"/>
      <c r="E36" s="111"/>
      <c r="F36" s="110">
        <f t="shared" ref="F36:F37" si="21">G36+H36</f>
        <v>0</v>
      </c>
      <c r="G36" s="111"/>
      <c r="H36" s="111"/>
      <c r="I36" s="110">
        <f t="shared" si="16"/>
        <v>348.5</v>
      </c>
      <c r="J36" s="111">
        <v>348.5</v>
      </c>
      <c r="K36" s="111"/>
      <c r="L36" s="43"/>
    </row>
    <row r="37" spans="1:12" ht="27" customHeight="1" x14ac:dyDescent="0.2">
      <c r="A37" s="60" t="s">
        <v>223</v>
      </c>
      <c r="B37" s="62">
        <v>310</v>
      </c>
      <c r="C37" s="110">
        <f t="shared" si="20"/>
        <v>0</v>
      </c>
      <c r="D37" s="111"/>
      <c r="E37" s="111"/>
      <c r="F37" s="110">
        <f t="shared" si="21"/>
        <v>0</v>
      </c>
      <c r="G37" s="111"/>
      <c r="H37" s="111"/>
      <c r="I37" s="110">
        <f t="shared" si="16"/>
        <v>20169.5</v>
      </c>
      <c r="J37" s="111">
        <v>19391.7</v>
      </c>
      <c r="K37" s="111">
        <v>777.8</v>
      </c>
      <c r="L37" s="43"/>
    </row>
    <row r="38" spans="1:12" ht="27.75" customHeight="1" x14ac:dyDescent="0.2">
      <c r="A38" s="60" t="s">
        <v>224</v>
      </c>
      <c r="B38" s="62">
        <v>340</v>
      </c>
      <c r="C38" s="111">
        <f>D38+E38</f>
        <v>0</v>
      </c>
      <c r="D38" s="111"/>
      <c r="E38" s="111"/>
      <c r="F38" s="110">
        <f>G38+H38</f>
        <v>0</v>
      </c>
      <c r="G38" s="111"/>
      <c r="H38" s="111"/>
      <c r="I38" s="110">
        <f>J38+K38</f>
        <v>2738.8</v>
      </c>
      <c r="J38" s="111">
        <v>2738.8</v>
      </c>
      <c r="K38" s="111"/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173"/>
      <c r="B41" s="173"/>
      <c r="C41" s="173"/>
      <c r="D41" s="173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01.12.2025 г.</vt:lpstr>
      <vt:lpstr>ПРИЛОЖЕНИЕ К СПРАВКЕ</vt:lpstr>
      <vt:lpstr>'Расходы на 01.12.2025 г.'!Заголовки_для_печати</vt:lpstr>
      <vt:lpstr>'ПРИЛОЖЕНИЕ К СПРАВКЕ'!Область_печати</vt:lpstr>
      <vt:lpstr>'Расходы на 01.12.2025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2025-12-16T02:14:26Z</cp:lastPrinted>
  <dcterms:created xsi:type="dcterms:W3CDTF">2016-02-11T06:08:17Z</dcterms:created>
  <dcterms:modified xsi:type="dcterms:W3CDTF">2026-01-14T08:28:09Z</dcterms:modified>
</cp:coreProperties>
</file>