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92.168.0.1\почта$\Исполнение на сайт МОНИТОРИНГ\2023\июнь\"/>
    </mc:Choice>
  </mc:AlternateContent>
  <xr:revisionPtr revIDLastSave="0" documentId="13_ncr:1_{D45667CC-E9C2-4476-B429-7B78E0459BC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2" r:id="rId1"/>
  </sheets>
  <definedNames>
    <definedName name="_xlnm._FilterDatabase" localSheetId="0" hidden="1">Лист!$A$3:$J$96</definedName>
    <definedName name="_xlnm.Print_Titles" localSheetId="0">Лист!$2:$4</definedName>
    <definedName name="_xlnm.Print_Area" localSheetId="0">Лист!$A$1:$J$96</definedName>
  </definedNames>
  <calcPr calcId="191029"/>
</workbook>
</file>

<file path=xl/calcChain.xml><?xml version="1.0" encoding="utf-8"?>
<calcChain xmlns="http://schemas.openxmlformats.org/spreadsheetml/2006/main">
  <c r="F16" i="2" l="1"/>
  <c r="J32" i="2"/>
  <c r="H19" i="2"/>
  <c r="D35" i="2"/>
  <c r="C35" i="2"/>
  <c r="G35" i="2"/>
  <c r="F35" i="2"/>
  <c r="H34" i="2" l="1"/>
  <c r="H33" i="2"/>
  <c r="E34" i="2"/>
  <c r="E33" i="2"/>
  <c r="H32" i="2"/>
  <c r="G27" i="2"/>
  <c r="G26" i="2" s="1"/>
  <c r="G16" i="2"/>
  <c r="D27" i="2"/>
  <c r="D26" i="2" s="1"/>
  <c r="E93" i="2" l="1"/>
  <c r="G92" i="2"/>
  <c r="G90" i="2" s="1"/>
  <c r="F92" i="2"/>
  <c r="F90" i="2" s="1"/>
  <c r="D92" i="2"/>
  <c r="D90" i="2" s="1"/>
  <c r="C92" i="2"/>
  <c r="C90" i="2" s="1"/>
  <c r="J96" i="2"/>
  <c r="J95" i="2"/>
  <c r="F27" i="2" l="1"/>
  <c r="F26" i="2" s="1"/>
  <c r="G11" i="2"/>
  <c r="F11" i="2"/>
  <c r="G8" i="2"/>
  <c r="F8" i="2"/>
  <c r="C27" i="2"/>
  <c r="C26" i="2" s="1"/>
  <c r="D16" i="2"/>
  <c r="C16" i="2"/>
  <c r="D11" i="2"/>
  <c r="C11" i="2"/>
  <c r="D8" i="2"/>
  <c r="C8" i="2"/>
  <c r="D7" i="2" l="1"/>
  <c r="D5" i="2" s="1"/>
  <c r="D89" i="2" s="1"/>
  <c r="F7" i="2"/>
  <c r="F5" i="2" s="1"/>
  <c r="C7" i="2"/>
  <c r="C5" i="2" s="1"/>
  <c r="C89" i="2" s="1"/>
  <c r="G7" i="2"/>
  <c r="G5" i="2" s="1"/>
  <c r="G89" i="2" l="1"/>
  <c r="F89" i="2"/>
  <c r="J87" i="2"/>
  <c r="J86" i="2"/>
  <c r="J44" i="2"/>
  <c r="I35" i="2" l="1"/>
  <c r="E12" i="2"/>
  <c r="E13" i="2"/>
  <c r="E14" i="2"/>
  <c r="E15" i="2"/>
  <c r="E16" i="2"/>
  <c r="E17" i="2"/>
  <c r="E18" i="2"/>
  <c r="H17" i="2"/>
  <c r="I17" i="2"/>
  <c r="J17" i="2"/>
  <c r="H18" i="2"/>
  <c r="I18" i="2"/>
  <c r="J18" i="2"/>
  <c r="H16" i="2"/>
  <c r="H12" i="2"/>
  <c r="I12" i="2"/>
  <c r="J12" i="2"/>
  <c r="I13" i="2"/>
  <c r="H14" i="2"/>
  <c r="I14" i="2"/>
  <c r="J14" i="2"/>
  <c r="H15" i="2"/>
  <c r="I15" i="2"/>
  <c r="J15" i="2"/>
  <c r="E10" i="2" l="1"/>
  <c r="H10" i="2"/>
  <c r="I10" i="2"/>
  <c r="J10" i="2"/>
  <c r="J7" i="2" l="1"/>
  <c r="J8" i="2"/>
  <c r="J9" i="2"/>
  <c r="J11" i="2"/>
  <c r="J16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3" i="2"/>
  <c r="J34" i="2"/>
  <c r="J35" i="2"/>
  <c r="J37" i="2"/>
  <c r="J38" i="2"/>
  <c r="J39" i="2"/>
  <c r="J40" i="2"/>
  <c r="J41" i="2"/>
  <c r="J42" i="2"/>
  <c r="J43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8" i="2"/>
  <c r="J89" i="2"/>
  <c r="J90" i="2"/>
  <c r="J92" i="2"/>
  <c r="J93" i="2"/>
  <c r="J94" i="2"/>
  <c r="J5" i="2"/>
  <c r="I7" i="2" l="1"/>
  <c r="I8" i="2"/>
  <c r="I9" i="2"/>
  <c r="I11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2" i="2"/>
  <c r="I93" i="2"/>
  <c r="I94" i="2"/>
  <c r="I95" i="2"/>
  <c r="I96" i="2"/>
  <c r="I5" i="2"/>
  <c r="H7" i="2"/>
  <c r="H8" i="2"/>
  <c r="H9" i="2"/>
  <c r="H11" i="2"/>
  <c r="H20" i="2"/>
  <c r="H21" i="2"/>
  <c r="H22" i="2"/>
  <c r="H23" i="2"/>
  <c r="H24" i="2"/>
  <c r="H25" i="2"/>
  <c r="H26" i="2"/>
  <c r="H27" i="2"/>
  <c r="H28" i="2"/>
  <c r="H29" i="2"/>
  <c r="H30" i="2"/>
  <c r="H31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3" i="2"/>
  <c r="H94" i="2"/>
  <c r="H5" i="2"/>
  <c r="E7" i="2"/>
  <c r="E8" i="2"/>
  <c r="E9" i="2"/>
  <c r="E11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5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8" i="2"/>
  <c r="E5" i="2"/>
</calcChain>
</file>

<file path=xl/sharedStrings.xml><?xml version="1.0" encoding="utf-8"?>
<sst xmlns="http://schemas.openxmlformats.org/spreadsheetml/2006/main" count="202" uniqueCount="198">
  <si>
    <t>Наименование 
показателя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</si>
  <si>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</si>
  <si>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</si>
  <si>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</si>
  <si>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</si>
  <si>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</si>
  <si>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</si>
  <si>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</si>
  <si>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</si>
  <si>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</si>
  <si>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</si>
  <si>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</si>
  <si>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х</t>
  </si>
  <si>
    <t xml:space="preserve">в том числе: </t>
  </si>
  <si>
    <t>Результат исполнения бюджета (дефицит / профицит)</t>
  </si>
  <si>
    <t>Код бюджетной классификации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</si>
  <si>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</si>
  <si>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</si>
  <si>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</si>
  <si>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</si>
  <si>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</si>
  <si>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</si>
  <si>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</si>
  <si>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</si>
  <si>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</si>
  <si>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</si>
  <si>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</si>
  <si>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</si>
  <si>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</si>
  <si>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</si>
  <si>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</si>
  <si>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</si>
  <si>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</si>
  <si>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</si>
  <si>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</si>
  <si>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</si>
  <si>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</si>
  <si>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</si>
  <si>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</si>
  <si>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</si>
  <si>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</si>
  <si>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</si>
  <si>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</si>
  <si>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</si>
  <si>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</si>
  <si>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</si>
  <si>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</si>
  <si>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</si>
  <si>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</si>
  <si>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</si>
  <si>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</si>
  <si>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</si>
  <si>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</si>
  <si>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</si>
  <si>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</si>
  <si>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</si>
  <si>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</si>
  <si>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</si>
  <si>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</si>
  <si>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</si>
  <si>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</si>
  <si>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</si>
  <si>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</si>
  <si>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</si>
  <si>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</si>
  <si>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</si>
  <si>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</si>
  <si>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</si>
  <si>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</si>
  <si>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</si>
  <si>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</si>
  <si>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</si>
  <si>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</si>
  <si>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</si>
  <si>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</si>
  <si>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</si>
  <si>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</si>
  <si>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</si>
  <si>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</si>
  <si>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</si>
  <si>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</si>
  <si>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</si>
  <si>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</si>
  <si>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</si>
  <si>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</si>
  <si>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</si>
  <si>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</si>
  <si>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</si>
  <si>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</si>
  <si>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НАЛОГОВЫЕ И НЕНАЛОГОВЫЕ ДОХОДЫ</t>
  </si>
  <si>
    <t>00010000000000000000</t>
  </si>
  <si>
    <t>00010100000000000000</t>
  </si>
  <si>
    <t>00010102000010000110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</si>
  <si>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</si>
  <si>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</si>
  <si>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</si>
  <si>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</si>
  <si>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</si>
  <si>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</si>
  <si>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</si>
  <si>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</si>
  <si>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</si>
  <si>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</si>
  <si>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</si>
  <si>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</si>
  <si>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00020210000000000150</t>
  </si>
  <si>
    <t>00020220000000000150</t>
  </si>
  <si>
    <t>00020230000000000150</t>
  </si>
  <si>
    <t>00020240000000000150</t>
  </si>
  <si>
    <t>00020700000000000000</t>
  </si>
  <si>
    <t>00021800000000000000</t>
  </si>
  <si>
    <t>00021900000000000000</t>
  </si>
  <si>
    <t>Расходы - ИТОГО</t>
  </si>
  <si>
    <t>000 0100 0000000000 000</t>
  </si>
  <si>
    <t>000 0102 0000000000 000</t>
  </si>
  <si>
    <t>000 0103 0000000000 000</t>
  </si>
  <si>
    <t>000 0104 0000000000 000</t>
  </si>
  <si>
    <t>000 0105 0000000000 000</t>
  </si>
  <si>
    <t>000 0106 0000000000 000</t>
  </si>
  <si>
    <t>000 0107 0000000000 000</t>
  </si>
  <si>
    <t>Резервные фонды</t>
  </si>
  <si>
    <t>000 0111 0000000000 000</t>
  </si>
  <si>
    <t>000 0113 0000000000 000</t>
  </si>
  <si>
    <t>000 0200 0000000000 000</t>
  </si>
  <si>
    <t>000 0204 0000000000 000</t>
  </si>
  <si>
    <t>000 0300 0000000000 000</t>
  </si>
  <si>
    <t>Гражданская оборона</t>
  </si>
  <si>
    <t>000 0309 0000000000 000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</si>
  <si>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</si>
  <si>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</si>
  <si>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000 0314 0000000000 000</t>
  </si>
  <si>
    <t>000 0400 0000000000 000</t>
  </si>
  <si>
    <t>000 0405 0000000000 000</t>
  </si>
  <si>
    <t>000 0408 0000000000 000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</si>
  <si>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</si>
  <si>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</si>
  <si>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</si>
  <si>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</si>
  <si>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</si>
  <si>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</si>
  <si>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</si>
  <si>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</si>
  <si>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</si>
  <si>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</si>
  <si>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</si>
  <si>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</si>
  <si>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</si>
  <si>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</si>
  <si>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</si>
  <si>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</si>
  <si>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</si>
  <si>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</si>
  <si>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</si>
  <si>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000 0900 0000000000 000</t>
  </si>
  <si>
    <t>000 0909 0000000000 000</t>
  </si>
  <si>
    <t>000 1000 0000000000 000</t>
  </si>
  <si>
    <t>000 1001 0000000000 000</t>
  </si>
  <si>
    <t>000 1003 0000000000 000</t>
  </si>
  <si>
    <t>000 1004 0000000000 000</t>
  </si>
  <si>
    <t>000 1006 0000000000 000</t>
  </si>
  <si>
    <t>000 1100 0000000000 000</t>
  </si>
  <si>
    <t>000 1101 0000000000 000</t>
  </si>
  <si>
    <t>000 1300 0000000000 000</t>
  </si>
  <si>
    <t>000 1301 0000000000 000</t>
  </si>
  <si>
    <t>000 1400 0000000000 000</t>
  </si>
  <si>
    <t>000 1401 0000000000 000</t>
  </si>
  <si>
    <t>000 1402 0000000000 000</t>
  </si>
  <si>
    <t>000 1403 0000000000 000</t>
  </si>
  <si>
    <t>Источники финансирования дефицита бюджетов - ИТОГО</t>
  </si>
  <si>
    <t xml:space="preserve">  из них:</t>
  </si>
  <si>
    <t>000 0102000000 0000 000</t>
  </si>
  <si>
    <t>Привлечение кредитов от кредитных организаций в валюте Российской Федерации</t>
  </si>
  <si>
    <t>000 0102000000 0000 700</t>
  </si>
  <si>
    <t>000 0102000000 0000 800</t>
  </si>
  <si>
    <t>000 0106000000 0000 000</t>
  </si>
  <si>
    <t>Изменение остатков средств</t>
  </si>
  <si>
    <t>000 0100000000 0000 000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</si>
  <si>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</si>
  <si>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</si>
  <si>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</si>
  <si>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</si>
  <si>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</si>
  <si>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</si>
  <si>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</si>
  <si>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</si>
  <si>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00010601000000000110</t>
  </si>
  <si>
    <t>Земельный налог</t>
  </si>
  <si>
    <t>00010606000000000110</t>
  </si>
  <si>
    <t xml:space="preserve"> Налог на имущество физических лиц</t>
  </si>
  <si>
    <t>План на 01.07.2022 год</t>
  </si>
  <si>
    <t>Факт на 01.07.2022 год</t>
  </si>
  <si>
    <t>% исп. плана 2022 год</t>
  </si>
  <si>
    <t>Сведения об исполнении бюджета муниципального образования "Усть-Илимский район"за I полугодие 2023 года в сравнении с соответствующим периодом прошлого года</t>
  </si>
  <si>
    <t>План на 01.07.2023 год</t>
  </si>
  <si>
    <t>Факт на 01.07.2023 год</t>
  </si>
  <si>
    <t>% исп. плана 2023 год</t>
  </si>
  <si>
    <t>Отклонение (факт 2023 к 2022)</t>
  </si>
  <si>
    <t>Темп роста (факт 2023 к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</si>
</sst>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%"/>
    <numFmt numFmtId="166" formatCode="#,##0.0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9" fontId="16" fillId="0" borderId="0" applyFont="0" applyFill="0" applyBorder="0" applyAlignment="0" applyProtection="0"/>
    <xf numFmtId="0" fontId="19" fillId="0" borderId="1"/>
    <xf numFmtId="0" fontId="16" fillId="0" borderId="1"/>
  </cellStyleXfs>
  <cellXfs count="31">
    <xf numFmtId="0" fontId="0" fillId="0" borderId="0" xfId="0"/>
    <xf numFmtId="0" fontId="17" fillId="4" borderId="0" xfId="0" applyFont="1" applyFill="1" applyProtection="1">
      <protection locked="0"/>
    </xf>
    <xf numFmtId="166" fontId="17" fillId="4" borderId="46" xfId="0" applyNumberFormat="1" applyFont="1" applyFill="1" applyBorder="1" applyProtection="1">
      <protection locked="0"/>
    </xf>
    <xf numFmtId="49" fontId="20" fillId="4" borderId="46" xfId="35" applyNumberFormat="1" applyFont="1" applyFill="1" applyBorder="1" applyProtection="1">
      <alignment horizontal="center" vertical="center" wrapText="1"/>
    </xf>
    <xf numFmtId="0" fontId="17" fillId="4" borderId="46" xfId="0" applyFont="1" applyFill="1" applyBorder="1" applyProtection="1">
      <protection locked="0"/>
    </xf>
    <xf numFmtId="165" fontId="17" fillId="4" borderId="46" xfId="168" applyNumberFormat="1" applyFont="1" applyFill="1" applyBorder="1" applyProtection="1">
      <protection locked="0"/>
    </xf>
    <xf numFmtId="0" fontId="17" fillId="4" borderId="46" xfId="0" applyFont="1" applyFill="1" applyBorder="1" applyAlignment="1" applyProtection="1">
      <alignment horizontal="left" indent="1"/>
      <protection locked="0"/>
    </xf>
    <xf numFmtId="0" fontId="17" fillId="4" borderId="46" xfId="0" applyFont="1" applyFill="1" applyBorder="1" applyAlignment="1" applyProtection="1">
      <alignment horizontal="center"/>
      <protection locked="0"/>
    </xf>
    <xf numFmtId="0" fontId="17" fillId="4" borderId="46" xfId="0" applyFont="1" applyFill="1" applyBorder="1" applyAlignment="1" applyProtection="1">
      <alignment wrapText="1"/>
      <protection locked="0"/>
    </xf>
    <xf numFmtId="49" fontId="17" fillId="4" borderId="46" xfId="0" applyNumberFormat="1" applyFont="1" applyFill="1" applyBorder="1" applyAlignment="1" applyProtection="1">
      <alignment horizontal="left" wrapText="1" indent="1"/>
      <protection locked="0"/>
    </xf>
    <xf numFmtId="49" fontId="17" fillId="4" borderId="46" xfId="0" applyNumberFormat="1" applyFont="1" applyFill="1" applyBorder="1" applyAlignment="1" applyProtection="1">
      <alignment horizontal="center"/>
      <protection locked="0"/>
    </xf>
    <xf numFmtId="49" fontId="17" fillId="4" borderId="46" xfId="0" applyNumberFormat="1" applyFont="1" applyFill="1" applyBorder="1" applyAlignment="1" applyProtection="1">
      <alignment horizontal="left" indent="1"/>
      <protection locked="0"/>
    </xf>
    <xf numFmtId="0" fontId="17" fillId="4" borderId="46" xfId="0" applyFont="1" applyFill="1" applyBorder="1" applyAlignment="1" applyProtection="1">
      <alignment horizontal="left" wrapText="1" indent="1"/>
      <protection locked="0"/>
    </xf>
    <xf numFmtId="0" fontId="22" fillId="4" borderId="0" xfId="0" applyFont="1" applyFill="1" applyProtection="1">
      <protection locked="0"/>
    </xf>
    <xf numFmtId="166" fontId="17" fillId="0" borderId="46" xfId="0" applyNumberFormat="1" applyFont="1" applyBorder="1" applyAlignment="1">
      <alignment horizontal="right" vertical="center"/>
    </xf>
    <xf numFmtId="0" fontId="17" fillId="0" borderId="46" xfId="0" applyFont="1" applyFill="1" applyBorder="1" applyProtection="1">
      <protection locked="0"/>
    </xf>
    <xf numFmtId="0" fontId="17" fillId="0" borderId="46" xfId="0" applyFont="1" applyFill="1" applyBorder="1" applyAlignment="1" applyProtection="1">
      <alignment horizontal="center"/>
      <protection locked="0"/>
    </xf>
    <xf numFmtId="166" fontId="17" fillId="0" borderId="46" xfId="0" applyNumberFormat="1" applyFont="1" applyFill="1" applyBorder="1" applyProtection="1">
      <protection locked="0"/>
    </xf>
    <xf numFmtId="165" fontId="17" fillId="0" borderId="46" xfId="168" applyNumberFormat="1" applyFont="1" applyFill="1" applyBorder="1" applyProtection="1">
      <protection locked="0"/>
    </xf>
    <xf numFmtId="0" fontId="17" fillId="0" borderId="46" xfId="0" applyFont="1" applyFill="1" applyBorder="1" applyAlignment="1" applyProtection="1">
      <alignment horizontal="left" indent="1"/>
      <protection locked="0"/>
    </xf>
    <xf numFmtId="0" fontId="17" fillId="0" borderId="46" xfId="0" applyFont="1" applyFill="1" applyBorder="1" applyAlignment="1" applyProtection="1">
      <alignment wrapText="1"/>
      <protection locked="0"/>
    </xf>
    <xf numFmtId="0" fontId="17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166" fontId="17" fillId="0" borderId="46" xfId="0" applyNumberFormat="1" applyFont="1" applyBorder="1" applyAlignment="1">
      <alignment horizontal="right"/>
    </xf>
    <xf numFmtId="0" fontId="23" fillId="4" borderId="0" xfId="0" applyFont="1" applyFill="1" applyProtection="1">
      <protection locked="0"/>
    </xf>
    <xf numFmtId="0" fontId="17" fillId="0" borderId="46" xfId="0" applyFont="1" applyFill="1" applyBorder="1" applyAlignment="1" applyProtection="1">
      <alignment horizontal="left" wrapText="1" indent="1"/>
      <protection locked="0"/>
    </xf>
    <xf numFmtId="0" fontId="18" fillId="4" borderId="1" xfId="1" applyNumberFormat="1" applyFont="1" applyFill="1" applyAlignment="1" applyProtection="1">
      <alignment horizontal="center" wrapText="1"/>
    </xf>
    <xf numFmtId="49" fontId="21" fillId="0" borderId="47" xfId="35" applyNumberFormat="1" applyFont="1" applyFill="1" applyBorder="1" applyAlignment="1" applyProtection="1">
      <alignment horizontal="center" vertical="center" wrapText="1"/>
    </xf>
    <xf numFmtId="49" fontId="21" fillId="0" borderId="48" xfId="35" applyNumberFormat="1" applyFont="1" applyFill="1" applyBorder="1" applyAlignment="1" applyProtection="1">
      <alignment horizontal="center" vertical="center" wrapText="1"/>
    </xf>
    <xf numFmtId="49" fontId="21" fillId="4" borderId="46" xfId="35" applyNumberFormat="1" applyFont="1" applyFill="1" applyBorder="1" applyProtection="1">
      <alignment horizontal="center" vertical="center" wrapText="1"/>
    </xf>
    <xf numFmtId="49" fontId="21" fillId="4" borderId="46" xfId="35" applyFont="1" applyFill="1" applyBorder="1">
      <alignment horizontal="center" vertical="center" wrapText="1"/>
    </xf>
  </cellXfs>
  <cellStyles count="171">
    <cellStyle name="br" xfId="163" xr:uid="{00000000-0005-0000-0000-000000000000}"/>
    <cellStyle name="col" xfId="162" xr:uid="{00000000-0005-0000-0000-000001000000}"/>
    <cellStyle name="style0" xfId="164" xr:uid="{00000000-0005-0000-0000-000002000000}"/>
    <cellStyle name="td" xfId="165" xr:uid="{00000000-0005-0000-0000-000003000000}"/>
    <cellStyle name="tr" xfId="161" xr:uid="{00000000-0005-0000-0000-000004000000}"/>
    <cellStyle name="xl100" xfId="80" xr:uid="{00000000-0005-0000-0000-000005000000}"/>
    <cellStyle name="xl101" xfId="86" xr:uid="{00000000-0005-0000-0000-000006000000}"/>
    <cellStyle name="xl102" xfId="82" xr:uid="{00000000-0005-0000-0000-000007000000}"/>
    <cellStyle name="xl103" xfId="90" xr:uid="{00000000-0005-0000-0000-000008000000}"/>
    <cellStyle name="xl104" xfId="93" xr:uid="{00000000-0005-0000-0000-000009000000}"/>
    <cellStyle name="xl105" xfId="78" xr:uid="{00000000-0005-0000-0000-00000A000000}"/>
    <cellStyle name="xl106" xfId="81" xr:uid="{00000000-0005-0000-0000-00000B000000}"/>
    <cellStyle name="xl107" xfId="87" xr:uid="{00000000-0005-0000-0000-00000C000000}"/>
    <cellStyle name="xl108" xfId="92" xr:uid="{00000000-0005-0000-0000-00000D000000}"/>
    <cellStyle name="xl109" xfId="79" xr:uid="{00000000-0005-0000-0000-00000E000000}"/>
    <cellStyle name="xl110" xfId="88" xr:uid="{00000000-0005-0000-0000-00000F000000}"/>
    <cellStyle name="xl111" xfId="89" xr:uid="{00000000-0005-0000-0000-000010000000}"/>
    <cellStyle name="xl112" xfId="83" xr:uid="{00000000-0005-0000-0000-000011000000}"/>
    <cellStyle name="xl113" xfId="91" xr:uid="{00000000-0005-0000-0000-000012000000}"/>
    <cellStyle name="xl114" xfId="84" xr:uid="{00000000-0005-0000-0000-000013000000}"/>
    <cellStyle name="xl115" xfId="85" xr:uid="{00000000-0005-0000-0000-000014000000}"/>
    <cellStyle name="xl116" xfId="94" xr:uid="{00000000-0005-0000-0000-000015000000}"/>
    <cellStyle name="xl117" xfId="117" xr:uid="{00000000-0005-0000-0000-000016000000}"/>
    <cellStyle name="xl118" xfId="121" xr:uid="{00000000-0005-0000-0000-000017000000}"/>
    <cellStyle name="xl119" xfId="125" xr:uid="{00000000-0005-0000-0000-000018000000}"/>
    <cellStyle name="xl120" xfId="131" xr:uid="{00000000-0005-0000-0000-000019000000}"/>
    <cellStyle name="xl121" xfId="132" xr:uid="{00000000-0005-0000-0000-00001A000000}"/>
    <cellStyle name="xl122" xfId="133" xr:uid="{00000000-0005-0000-0000-00001B000000}"/>
    <cellStyle name="xl123" xfId="135" xr:uid="{00000000-0005-0000-0000-00001C000000}"/>
    <cellStyle name="xl124" xfId="156" xr:uid="{00000000-0005-0000-0000-00001D000000}"/>
    <cellStyle name="xl125" xfId="159" xr:uid="{00000000-0005-0000-0000-00001E000000}"/>
    <cellStyle name="xl126" xfId="95" xr:uid="{00000000-0005-0000-0000-00001F000000}"/>
    <cellStyle name="xl127" xfId="98" xr:uid="{00000000-0005-0000-0000-000020000000}"/>
    <cellStyle name="xl128" xfId="101" xr:uid="{00000000-0005-0000-0000-000021000000}"/>
    <cellStyle name="xl129" xfId="103" xr:uid="{00000000-0005-0000-0000-000022000000}"/>
    <cellStyle name="xl130" xfId="108" xr:uid="{00000000-0005-0000-0000-000023000000}"/>
    <cellStyle name="xl131" xfId="110" xr:uid="{00000000-0005-0000-0000-000024000000}"/>
    <cellStyle name="xl132" xfId="112" xr:uid="{00000000-0005-0000-0000-000025000000}"/>
    <cellStyle name="xl133" xfId="113" xr:uid="{00000000-0005-0000-0000-000026000000}"/>
    <cellStyle name="xl134" xfId="118" xr:uid="{00000000-0005-0000-0000-000027000000}"/>
    <cellStyle name="xl135" xfId="122" xr:uid="{00000000-0005-0000-0000-000028000000}"/>
    <cellStyle name="xl136" xfId="126" xr:uid="{00000000-0005-0000-0000-000029000000}"/>
    <cellStyle name="xl137" xfId="134" xr:uid="{00000000-0005-0000-0000-00002A000000}"/>
    <cellStyle name="xl138" xfId="137" xr:uid="{00000000-0005-0000-0000-00002B000000}"/>
    <cellStyle name="xl139" xfId="141" xr:uid="{00000000-0005-0000-0000-00002C000000}"/>
    <cellStyle name="xl140" xfId="145" xr:uid="{00000000-0005-0000-0000-00002D000000}"/>
    <cellStyle name="xl141" xfId="149" xr:uid="{00000000-0005-0000-0000-00002E000000}"/>
    <cellStyle name="xl142" xfId="99" xr:uid="{00000000-0005-0000-0000-00002F000000}"/>
    <cellStyle name="xl143" xfId="102" xr:uid="{00000000-0005-0000-0000-000030000000}"/>
    <cellStyle name="xl144" xfId="104" xr:uid="{00000000-0005-0000-0000-000031000000}"/>
    <cellStyle name="xl145" xfId="109" xr:uid="{00000000-0005-0000-0000-000032000000}"/>
    <cellStyle name="xl146" xfId="111" xr:uid="{00000000-0005-0000-0000-000033000000}"/>
    <cellStyle name="xl147" xfId="114" xr:uid="{00000000-0005-0000-0000-000034000000}"/>
    <cellStyle name="xl148" xfId="119" xr:uid="{00000000-0005-0000-0000-000035000000}"/>
    <cellStyle name="xl149" xfId="123" xr:uid="{00000000-0005-0000-0000-000036000000}"/>
    <cellStyle name="xl150" xfId="127" xr:uid="{00000000-0005-0000-0000-000037000000}"/>
    <cellStyle name="xl151" xfId="129" xr:uid="{00000000-0005-0000-0000-000038000000}"/>
    <cellStyle name="xl152" xfId="136" xr:uid="{00000000-0005-0000-0000-000039000000}"/>
    <cellStyle name="xl153" xfId="138" xr:uid="{00000000-0005-0000-0000-00003A000000}"/>
    <cellStyle name="xl154" xfId="139" xr:uid="{00000000-0005-0000-0000-00003B000000}"/>
    <cellStyle name="xl155" xfId="140" xr:uid="{00000000-0005-0000-0000-00003C000000}"/>
    <cellStyle name="xl156" xfId="142" xr:uid="{00000000-0005-0000-0000-00003D000000}"/>
    <cellStyle name="xl157" xfId="143" xr:uid="{00000000-0005-0000-0000-00003E000000}"/>
    <cellStyle name="xl158" xfId="144" xr:uid="{00000000-0005-0000-0000-00003F000000}"/>
    <cellStyle name="xl159" xfId="146" xr:uid="{00000000-0005-0000-0000-000040000000}"/>
    <cellStyle name="xl160" xfId="147" xr:uid="{00000000-0005-0000-0000-000041000000}"/>
    <cellStyle name="xl161" xfId="148" xr:uid="{00000000-0005-0000-0000-000042000000}"/>
    <cellStyle name="xl162" xfId="150" xr:uid="{00000000-0005-0000-0000-000043000000}"/>
    <cellStyle name="xl163" xfId="97" xr:uid="{00000000-0005-0000-0000-000044000000}"/>
    <cellStyle name="xl164" xfId="105" xr:uid="{00000000-0005-0000-0000-000045000000}"/>
    <cellStyle name="xl165" xfId="115" xr:uid="{00000000-0005-0000-0000-000046000000}"/>
    <cellStyle name="xl166" xfId="120" xr:uid="{00000000-0005-0000-0000-000047000000}"/>
    <cellStyle name="xl167" xfId="124" xr:uid="{00000000-0005-0000-0000-000048000000}"/>
    <cellStyle name="xl168" xfId="128" xr:uid="{00000000-0005-0000-0000-000049000000}"/>
    <cellStyle name="xl169" xfId="151" xr:uid="{00000000-0005-0000-0000-00004A000000}"/>
    <cellStyle name="xl170" xfId="154" xr:uid="{00000000-0005-0000-0000-00004B000000}"/>
    <cellStyle name="xl171" xfId="157" xr:uid="{00000000-0005-0000-0000-00004C000000}"/>
    <cellStyle name="xl172" xfId="160" xr:uid="{00000000-0005-0000-0000-00004D000000}"/>
    <cellStyle name="xl173" xfId="152" xr:uid="{00000000-0005-0000-0000-00004E000000}"/>
    <cellStyle name="xl174" xfId="155" xr:uid="{00000000-0005-0000-0000-00004F000000}"/>
    <cellStyle name="xl175" xfId="153" xr:uid="{00000000-0005-0000-0000-000050000000}"/>
    <cellStyle name="xl176" xfId="106" xr:uid="{00000000-0005-0000-0000-000051000000}"/>
    <cellStyle name="xl177" xfId="96" xr:uid="{00000000-0005-0000-0000-000052000000}"/>
    <cellStyle name="xl178" xfId="107" xr:uid="{00000000-0005-0000-0000-000053000000}"/>
    <cellStyle name="xl179" xfId="116" xr:uid="{00000000-0005-0000-0000-000054000000}"/>
    <cellStyle name="xl180" xfId="130" xr:uid="{00000000-0005-0000-0000-000055000000}"/>
    <cellStyle name="xl181" xfId="158" xr:uid="{00000000-0005-0000-0000-000056000000}"/>
    <cellStyle name="xl182" xfId="100" xr:uid="{00000000-0005-0000-0000-000057000000}"/>
    <cellStyle name="xl21" xfId="166" xr:uid="{00000000-0005-0000-0000-000058000000}"/>
    <cellStyle name="xl22" xfId="1" xr:uid="{00000000-0005-0000-0000-000059000000}"/>
    <cellStyle name="xl23" xfId="7" xr:uid="{00000000-0005-0000-0000-00005A000000}"/>
    <cellStyle name="xl24" xfId="11" xr:uid="{00000000-0005-0000-0000-00005B000000}"/>
    <cellStyle name="xl25" xfId="18" xr:uid="{00000000-0005-0000-0000-00005C000000}"/>
    <cellStyle name="xl26" xfId="33" xr:uid="{00000000-0005-0000-0000-00005D000000}"/>
    <cellStyle name="xl27" xfId="5" xr:uid="{00000000-0005-0000-0000-00005E000000}"/>
    <cellStyle name="xl28" xfId="35" xr:uid="{00000000-0005-0000-0000-00005F000000}"/>
    <cellStyle name="xl29" xfId="37" xr:uid="{00000000-0005-0000-0000-000060000000}"/>
    <cellStyle name="xl30" xfId="43" xr:uid="{00000000-0005-0000-0000-000061000000}"/>
    <cellStyle name="xl31" xfId="48" xr:uid="{00000000-0005-0000-0000-000062000000}"/>
    <cellStyle name="xl32" xfId="167" xr:uid="{00000000-0005-0000-0000-000063000000}"/>
    <cellStyle name="xl33" xfId="12" xr:uid="{00000000-0005-0000-0000-000064000000}"/>
    <cellStyle name="xl34" xfId="29" xr:uid="{00000000-0005-0000-0000-000065000000}"/>
    <cellStyle name="xl35" xfId="38" xr:uid="{00000000-0005-0000-0000-000066000000}"/>
    <cellStyle name="xl36" xfId="44" xr:uid="{00000000-0005-0000-0000-000067000000}"/>
    <cellStyle name="xl37" xfId="49" xr:uid="{00000000-0005-0000-0000-000068000000}"/>
    <cellStyle name="xl38" xfId="52" xr:uid="{00000000-0005-0000-0000-000069000000}"/>
    <cellStyle name="xl39" xfId="30" xr:uid="{00000000-0005-0000-0000-00006A000000}"/>
    <cellStyle name="xl40" xfId="22" xr:uid="{00000000-0005-0000-0000-00006B000000}"/>
    <cellStyle name="xl41" xfId="39" xr:uid="{00000000-0005-0000-0000-00006C000000}"/>
    <cellStyle name="xl42" xfId="45" xr:uid="{00000000-0005-0000-0000-00006D000000}"/>
    <cellStyle name="xl43" xfId="50" xr:uid="{00000000-0005-0000-0000-00006E000000}"/>
    <cellStyle name="xl44" xfId="36" xr:uid="{00000000-0005-0000-0000-00006F000000}"/>
    <cellStyle name="xl45" xfId="40" xr:uid="{00000000-0005-0000-0000-000070000000}"/>
    <cellStyle name="xl46" xfId="54" xr:uid="{00000000-0005-0000-0000-000071000000}"/>
    <cellStyle name="xl47" xfId="2" xr:uid="{00000000-0005-0000-0000-000072000000}"/>
    <cellStyle name="xl48" xfId="19" xr:uid="{00000000-0005-0000-0000-000073000000}"/>
    <cellStyle name="xl49" xfId="25" xr:uid="{00000000-0005-0000-0000-000074000000}"/>
    <cellStyle name="xl50" xfId="27" xr:uid="{00000000-0005-0000-0000-000075000000}"/>
    <cellStyle name="xl51" xfId="8" xr:uid="{00000000-0005-0000-0000-000076000000}"/>
    <cellStyle name="xl52" xfId="13" xr:uid="{00000000-0005-0000-0000-000077000000}"/>
    <cellStyle name="xl53" xfId="20" xr:uid="{00000000-0005-0000-0000-000078000000}"/>
    <cellStyle name="xl54" xfId="3" xr:uid="{00000000-0005-0000-0000-000079000000}"/>
    <cellStyle name="xl55" xfId="34" xr:uid="{00000000-0005-0000-0000-00007A000000}"/>
    <cellStyle name="xl56" xfId="9" xr:uid="{00000000-0005-0000-0000-00007B000000}"/>
    <cellStyle name="xl57" xfId="14" xr:uid="{00000000-0005-0000-0000-00007C000000}"/>
    <cellStyle name="xl58" xfId="21" xr:uid="{00000000-0005-0000-0000-00007D000000}"/>
    <cellStyle name="xl59" xfId="24" xr:uid="{00000000-0005-0000-0000-00007E000000}"/>
    <cellStyle name="xl60" xfId="26" xr:uid="{00000000-0005-0000-0000-00007F000000}"/>
    <cellStyle name="xl61" xfId="28" xr:uid="{00000000-0005-0000-0000-000080000000}"/>
    <cellStyle name="xl62" xfId="31" xr:uid="{00000000-0005-0000-0000-000081000000}"/>
    <cellStyle name="xl63" xfId="32" xr:uid="{00000000-0005-0000-0000-000082000000}"/>
    <cellStyle name="xl64" xfId="4" xr:uid="{00000000-0005-0000-0000-000083000000}"/>
    <cellStyle name="xl65" xfId="10" xr:uid="{00000000-0005-0000-0000-000084000000}"/>
    <cellStyle name="xl66" xfId="15" xr:uid="{00000000-0005-0000-0000-000085000000}"/>
    <cellStyle name="xl67" xfId="41" xr:uid="{00000000-0005-0000-0000-000086000000}"/>
    <cellStyle name="xl68" xfId="46" xr:uid="{00000000-0005-0000-0000-000087000000}"/>
    <cellStyle name="xl69" xfId="42" xr:uid="{00000000-0005-0000-0000-000088000000}"/>
    <cellStyle name="xl70" xfId="47" xr:uid="{00000000-0005-0000-0000-000089000000}"/>
    <cellStyle name="xl71" xfId="51" xr:uid="{00000000-0005-0000-0000-00008A000000}"/>
    <cellStyle name="xl72" xfId="53" xr:uid="{00000000-0005-0000-0000-00008B000000}"/>
    <cellStyle name="xl73" xfId="6" xr:uid="{00000000-0005-0000-0000-00008C000000}"/>
    <cellStyle name="xl74" xfId="16" xr:uid="{00000000-0005-0000-0000-00008D000000}"/>
    <cellStyle name="xl75" xfId="23" xr:uid="{00000000-0005-0000-0000-00008E000000}"/>
    <cellStyle name="xl76" xfId="17" xr:uid="{00000000-0005-0000-0000-00008F000000}"/>
    <cellStyle name="xl77" xfId="55" xr:uid="{00000000-0005-0000-0000-000090000000}"/>
    <cellStyle name="xl78" xfId="58" xr:uid="{00000000-0005-0000-0000-000091000000}"/>
    <cellStyle name="xl79" xfId="62" xr:uid="{00000000-0005-0000-0000-000092000000}"/>
    <cellStyle name="xl80" xfId="69" xr:uid="{00000000-0005-0000-0000-000093000000}"/>
    <cellStyle name="xl81" xfId="71" xr:uid="{00000000-0005-0000-0000-000094000000}"/>
    <cellStyle name="xl82" xfId="56" xr:uid="{00000000-0005-0000-0000-000095000000}"/>
    <cellStyle name="xl83" xfId="67" xr:uid="{00000000-0005-0000-0000-000096000000}"/>
    <cellStyle name="xl84" xfId="70" xr:uid="{00000000-0005-0000-0000-000097000000}"/>
    <cellStyle name="xl85" xfId="72" xr:uid="{00000000-0005-0000-0000-000098000000}"/>
    <cellStyle name="xl86" xfId="77" xr:uid="{00000000-0005-0000-0000-000099000000}"/>
    <cellStyle name="xl87" xfId="57" xr:uid="{00000000-0005-0000-0000-00009A000000}"/>
    <cellStyle name="xl88" xfId="63" xr:uid="{00000000-0005-0000-0000-00009B000000}"/>
    <cellStyle name="xl89" xfId="73" xr:uid="{00000000-0005-0000-0000-00009C000000}"/>
    <cellStyle name="xl90" xfId="59" xr:uid="{00000000-0005-0000-0000-00009D000000}"/>
    <cellStyle name="xl91" xfId="64" xr:uid="{00000000-0005-0000-0000-00009E000000}"/>
    <cellStyle name="xl92" xfId="74" xr:uid="{00000000-0005-0000-0000-00009F000000}"/>
    <cellStyle name="xl93" xfId="65" xr:uid="{00000000-0005-0000-0000-0000A0000000}"/>
    <cellStyle name="xl94" xfId="68" xr:uid="{00000000-0005-0000-0000-0000A1000000}"/>
    <cellStyle name="xl95" xfId="75" xr:uid="{00000000-0005-0000-0000-0000A2000000}"/>
    <cellStyle name="xl96" xfId="66" xr:uid="{00000000-0005-0000-0000-0000A3000000}"/>
    <cellStyle name="xl97" xfId="76" xr:uid="{00000000-0005-0000-0000-0000A4000000}"/>
    <cellStyle name="xl98" xfId="60" xr:uid="{00000000-0005-0000-0000-0000A5000000}"/>
    <cellStyle name="xl99" xfId="61" xr:uid="{00000000-0005-0000-0000-0000A6000000}"/>
    <cellStyle name="Обычный" xfId="0" builtinId="0"/>
    <cellStyle name="Обычный 3" xfId="170" xr:uid="{00000000-0005-0000-0000-0000A8000000}"/>
    <cellStyle name="Обычный 4" xfId="169" xr:uid="{00000000-0005-0000-0000-0000A9000000}"/>
    <cellStyle name="Процентный" xfId="168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zoomScale="89" zoomScaleNormal="89" zoomScaleSheetLayoutView="100" workbookViewId="0">
      <pane ySplit="3" topLeftCell="A4" activePane="bottomLeft" state="frozen"/>
      <selection pane="bottomLeft" activeCell="D2" sqref="D2:D3"/>
    </sheetView>
  </sheetViews>
  <sheetFormatPr defaultRowHeight="15" x14ac:dyDescent="0.25"/>
  <cols>
    <col min="1" max="1" width="69.140625" style="1" customWidth="1"/>
    <col min="2" max="2" width="23.7109375" style="1" customWidth="1"/>
    <col min="3" max="3" width="12.42578125" style="13" customWidth="1"/>
    <col min="4" max="4" width="12.28515625" style="13" customWidth="1"/>
    <col min="5" max="5" width="9.5703125" style="1" customWidth="1"/>
    <col min="6" max="6" width="12" style="1" customWidth="1"/>
    <col min="7" max="7" width="11.85546875" style="1" customWidth="1"/>
    <col min="8" max="8" width="8.85546875" style="1" customWidth="1"/>
    <col min="9" max="9" width="13" style="1" customWidth="1"/>
    <col min="10" max="10" width="10.7109375" style="1" customWidth="1"/>
    <col min="11" max="16384" width="9.140625" style="1"/>
  </cols>
  <sheetData>
    <row r="1" spans="1:10" ht="15.75" x14ac:dyDescent="0.25">
      <c r="A1" s="26" t="s">
        <v>192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" customHeight="1" x14ac:dyDescent="0.25">
      <c r="A2" s="29" t="s">
        <v>0</v>
      </c>
      <c r="B2" s="29" t="s">
        <v>15</v>
      </c>
      <c r="C2" s="27" t="s">
        <v>189</v>
      </c>
      <c r="D2" s="27" t="s">
        <v>190</v>
      </c>
      <c r="E2" s="27" t="s">
        <v>191</v>
      </c>
      <c r="F2" s="27" t="s">
        <v>193</v>
      </c>
      <c r="G2" s="27" t="s">
        <v>194</v>
      </c>
      <c r="H2" s="27" t="s">
        <v>195</v>
      </c>
      <c r="I2" s="27" t="s">
        <v>196</v>
      </c>
      <c r="J2" s="27" t="s">
        <v>197</v>
      </c>
    </row>
    <row r="3" spans="1:10" x14ac:dyDescent="0.25">
      <c r="A3" s="30"/>
      <c r="B3" s="30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 x14ac:dyDescent="0.25">
      <c r="A5" s="4" t="s">
        <v>11</v>
      </c>
      <c r="B5" s="4" t="s">
        <v>12</v>
      </c>
      <c r="C5" s="2">
        <f>C7+C26</f>
        <v>1119393.4000000001</v>
      </c>
      <c r="D5" s="2">
        <f>D7+D26</f>
        <v>544075.4</v>
      </c>
      <c r="E5" s="5">
        <f>D5/C5</f>
        <v>0.48604485250672369</v>
      </c>
      <c r="F5" s="2">
        <f t="shared" ref="F5:G5" si="0">F7+F26</f>
        <v>1220564.8</v>
      </c>
      <c r="G5" s="2">
        <f t="shared" si="0"/>
        <v>628421.1</v>
      </c>
      <c r="H5" s="5">
        <f>G5/F5</f>
        <v>0.51486090701616161</v>
      </c>
      <c r="I5" s="2">
        <f>G5-D5</f>
        <v>84345.699999999953</v>
      </c>
      <c r="J5" s="5">
        <f>G5/D5</f>
        <v>1.1550257556213714</v>
      </c>
    </row>
    <row r="6" spans="1:10" x14ac:dyDescent="0.25">
      <c r="A6" s="6" t="s">
        <v>13</v>
      </c>
      <c r="B6" s="4"/>
      <c r="C6" s="2"/>
      <c r="D6" s="2"/>
      <c r="E6" s="5"/>
      <c r="F6" s="2"/>
      <c r="G6" s="2"/>
      <c r="H6" s="5"/>
      <c r="I6" s="2"/>
      <c r="J6" s="5"/>
    </row>
    <row r="7" spans="1:10" x14ac:dyDescent="0.25">
      <c r="A7" s="4" t="s">
        <v>89</v>
      </c>
      <c r="B7" s="7" t="s">
        <v>90</v>
      </c>
      <c r="C7" s="2">
        <f>C8+C10+C11+C16+C19+C20+C21+C22+C23+C24+C25</f>
        <v>255296.6</v>
      </c>
      <c r="D7" s="2">
        <f>D8+D10+D11+D16+D19+D20+D21+D22+D23+D24+D25</f>
        <v>139167.20000000001</v>
      </c>
      <c r="E7" s="5">
        <f t="shared" ref="E7:E23" si="1">D7/C7</f>
        <v>0.54511967648609505</v>
      </c>
      <c r="F7" s="2">
        <f t="shared" ref="F7:G7" si="2">F8+F10+F11+F16+F19+F20+F21+F22+F23+F24+F25</f>
        <v>269911.8</v>
      </c>
      <c r="G7" s="2">
        <f t="shared" si="2"/>
        <v>147720.19999999998</v>
      </c>
      <c r="H7" s="5">
        <f t="shared" ref="H7:H62" si="3">G7/F7</f>
        <v>0.54729063345878171</v>
      </c>
      <c r="I7" s="2">
        <f>G7-D7</f>
        <v>8552.9999999999709</v>
      </c>
      <c r="J7" s="5">
        <f>G7/D7</f>
        <v>1.0614584471053521</v>
      </c>
    </row>
    <row r="8" spans="1:10" x14ac:dyDescent="0.25">
      <c r="A8" s="4" t="s">
        <v>16</v>
      </c>
      <c r="B8" s="7" t="s">
        <v>91</v>
      </c>
      <c r="C8" s="2">
        <f>C9</f>
        <v>200226</v>
      </c>
      <c r="D8" s="2">
        <f>D9</f>
        <v>105716.9</v>
      </c>
      <c r="E8" s="5">
        <f t="shared" si="1"/>
        <v>0.52798787370271594</v>
      </c>
      <c r="F8" s="2">
        <f t="shared" ref="F8:G8" si="4">F9</f>
        <v>205625</v>
      </c>
      <c r="G8" s="2">
        <f t="shared" si="4"/>
        <v>114122</v>
      </c>
      <c r="H8" s="5">
        <f t="shared" si="3"/>
        <v>0.55500060790273553</v>
      </c>
      <c r="I8" s="2">
        <f t="shared" ref="I8:I62" si="5">G8-D8</f>
        <v>8405.1000000000058</v>
      </c>
      <c r="J8" s="5">
        <f t="shared" ref="J8:J62" si="6">G8/D8</f>
        <v>1.079505736547326</v>
      </c>
    </row>
    <row r="9" spans="1:10" x14ac:dyDescent="0.25">
      <c r="A9" s="6" t="s">
        <v>17</v>
      </c>
      <c r="B9" s="7" t="s">
        <v>92</v>
      </c>
      <c r="C9" s="14">
        <v>200226</v>
      </c>
      <c r="D9" s="14">
        <v>105716.9</v>
      </c>
      <c r="E9" s="5">
        <f t="shared" si="1"/>
        <v>0.52798787370271594</v>
      </c>
      <c r="F9" s="14">
        <v>205625</v>
      </c>
      <c r="G9" s="14">
        <v>114122</v>
      </c>
      <c r="H9" s="5">
        <f t="shared" si="3"/>
        <v>0.55500060790273553</v>
      </c>
      <c r="I9" s="2">
        <f t="shared" si="5"/>
        <v>8405.1000000000058</v>
      </c>
      <c r="J9" s="5">
        <f t="shared" si="6"/>
        <v>1.079505736547326</v>
      </c>
    </row>
    <row r="10" spans="1:10" ht="30" x14ac:dyDescent="0.25">
      <c r="A10" s="8" t="s">
        <v>18</v>
      </c>
      <c r="B10" s="7" t="s">
        <v>93</v>
      </c>
      <c r="C10" s="23">
        <v>1946</v>
      </c>
      <c r="D10" s="23">
        <v>1053.7</v>
      </c>
      <c r="E10" s="5">
        <f t="shared" si="1"/>
        <v>0.54146968139773899</v>
      </c>
      <c r="F10" s="23">
        <v>2009</v>
      </c>
      <c r="G10" s="23">
        <v>1094.5999999999999</v>
      </c>
      <c r="H10" s="5">
        <f t="shared" si="3"/>
        <v>0.54484818317570927</v>
      </c>
      <c r="I10" s="2">
        <f t="shared" si="5"/>
        <v>40.899999999999864</v>
      </c>
      <c r="J10" s="5">
        <f t="shared" si="6"/>
        <v>1.0388156021638035</v>
      </c>
    </row>
    <row r="11" spans="1:10" x14ac:dyDescent="0.25">
      <c r="A11" s="8" t="s">
        <v>19</v>
      </c>
      <c r="B11" s="7" t="s">
        <v>94</v>
      </c>
      <c r="C11" s="2">
        <f>SUM(C12:C15)</f>
        <v>17322.3</v>
      </c>
      <c r="D11" s="2">
        <f>SUM(D12:D15)</f>
        <v>12442.799999999997</v>
      </c>
      <c r="E11" s="5">
        <f t="shared" si="1"/>
        <v>0.71831107878284051</v>
      </c>
      <c r="F11" s="2">
        <f t="shared" ref="F11:G11" si="7">SUM(F12:F15)</f>
        <v>19020</v>
      </c>
      <c r="G11" s="2">
        <f t="shared" si="7"/>
        <v>8765.5</v>
      </c>
      <c r="H11" s="5">
        <f t="shared" si="3"/>
        <v>0.460856992639327</v>
      </c>
      <c r="I11" s="2">
        <f t="shared" si="5"/>
        <v>-3677.2999999999975</v>
      </c>
      <c r="J11" s="5">
        <f t="shared" si="6"/>
        <v>0.70446362555051933</v>
      </c>
    </row>
    <row r="12" spans="1:10" ht="30" x14ac:dyDescent="0.25">
      <c r="A12" s="9" t="s">
        <v>177</v>
      </c>
      <c r="B12" s="10" t="s">
        <v>178</v>
      </c>
      <c r="C12" s="14">
        <v>15097</v>
      </c>
      <c r="D12" s="14">
        <v>10962.4</v>
      </c>
      <c r="E12" s="5">
        <f t="shared" si="1"/>
        <v>0.72613101940782931</v>
      </c>
      <c r="F12" s="14">
        <v>16900</v>
      </c>
      <c r="G12" s="14">
        <v>7538.3</v>
      </c>
      <c r="H12" s="5">
        <f t="shared" ref="H12:H15" si="8">G12/F12</f>
        <v>0.44605325443786981</v>
      </c>
      <c r="I12" s="2">
        <f t="shared" ref="I12:I15" si="9">G12-D12</f>
        <v>-3424.0999999999995</v>
      </c>
      <c r="J12" s="5">
        <f t="shared" ref="J12:J15" si="10">G12/D12</f>
        <v>0.68765051448587899</v>
      </c>
    </row>
    <row r="13" spans="1:10" x14ac:dyDescent="0.25">
      <c r="A13" s="9" t="s">
        <v>179</v>
      </c>
      <c r="B13" s="10" t="s">
        <v>180</v>
      </c>
      <c r="C13" s="14">
        <v>5.3</v>
      </c>
      <c r="D13" s="14">
        <v>5.3</v>
      </c>
      <c r="E13" s="5">
        <f t="shared" si="1"/>
        <v>1</v>
      </c>
      <c r="F13" s="14">
        <v>-53.6</v>
      </c>
      <c r="G13" s="14">
        <v>-52.6</v>
      </c>
      <c r="H13" s="5"/>
      <c r="I13" s="2">
        <f t="shared" si="9"/>
        <v>-57.9</v>
      </c>
      <c r="J13" s="5"/>
    </row>
    <row r="14" spans="1:10" x14ac:dyDescent="0.25">
      <c r="A14" s="9" t="s">
        <v>181</v>
      </c>
      <c r="B14" s="10" t="s">
        <v>182</v>
      </c>
      <c r="C14" s="14">
        <v>70</v>
      </c>
      <c r="D14" s="14">
        <v>2.2999999999999998</v>
      </c>
      <c r="E14" s="5">
        <f t="shared" si="1"/>
        <v>3.2857142857142856E-2</v>
      </c>
      <c r="F14" s="14">
        <v>73.599999999999994</v>
      </c>
      <c r="G14" s="14">
        <v>73.400000000000006</v>
      </c>
      <c r="H14" s="5">
        <f t="shared" si="8"/>
        <v>0.99728260869565233</v>
      </c>
      <c r="I14" s="2">
        <f t="shared" si="9"/>
        <v>71.100000000000009</v>
      </c>
      <c r="J14" s="5">
        <f t="shared" si="10"/>
        <v>31.913043478260875</v>
      </c>
    </row>
    <row r="15" spans="1:10" ht="30" x14ac:dyDescent="0.25">
      <c r="A15" s="9" t="s">
        <v>183</v>
      </c>
      <c r="B15" s="10" t="s">
        <v>184</v>
      </c>
      <c r="C15" s="14">
        <v>2150</v>
      </c>
      <c r="D15" s="14">
        <v>1472.8</v>
      </c>
      <c r="E15" s="5">
        <f t="shared" si="1"/>
        <v>0.68502325581395351</v>
      </c>
      <c r="F15" s="14">
        <v>2100</v>
      </c>
      <c r="G15" s="14">
        <v>1206.4000000000001</v>
      </c>
      <c r="H15" s="5">
        <f t="shared" si="8"/>
        <v>0.57447619047619047</v>
      </c>
      <c r="I15" s="2">
        <f t="shared" si="9"/>
        <v>-266.39999999999986</v>
      </c>
      <c r="J15" s="5">
        <f t="shared" si="10"/>
        <v>0.81912004345464429</v>
      </c>
    </row>
    <row r="16" spans="1:10" x14ac:dyDescent="0.25">
      <c r="A16" s="8" t="s">
        <v>20</v>
      </c>
      <c r="B16" s="7" t="s">
        <v>95</v>
      </c>
      <c r="C16" s="2">
        <f>C17+C18</f>
        <v>1365.2</v>
      </c>
      <c r="D16" s="2">
        <f>D17+D18</f>
        <v>682.3</v>
      </c>
      <c r="E16" s="5">
        <f t="shared" si="1"/>
        <v>0.49978025197773213</v>
      </c>
      <c r="F16" s="2">
        <f>F17+F18</f>
        <v>1782</v>
      </c>
      <c r="G16" s="2">
        <f t="shared" ref="G16" si="11">G17+G18</f>
        <v>762.5</v>
      </c>
      <c r="H16" s="5">
        <f>G16/F16</f>
        <v>0.42789001122334458</v>
      </c>
      <c r="I16" s="2">
        <f t="shared" si="5"/>
        <v>80.200000000000045</v>
      </c>
      <c r="J16" s="5">
        <f t="shared" si="6"/>
        <v>1.1175436025208854</v>
      </c>
    </row>
    <row r="17" spans="1:10" x14ac:dyDescent="0.25">
      <c r="A17" s="11" t="s">
        <v>188</v>
      </c>
      <c r="B17" s="10" t="s">
        <v>185</v>
      </c>
      <c r="C17" s="14">
        <v>2.2000000000000002</v>
      </c>
      <c r="D17" s="14">
        <v>2</v>
      </c>
      <c r="E17" s="5">
        <f t="shared" si="1"/>
        <v>0.90909090909090906</v>
      </c>
      <c r="F17" s="14">
        <v>0</v>
      </c>
      <c r="G17" s="14">
        <v>37.299999999999997</v>
      </c>
      <c r="H17" s="5" t="e">
        <f t="shared" ref="H17:H19" si="12">G17/F17</f>
        <v>#DIV/0!</v>
      </c>
      <c r="I17" s="2">
        <f t="shared" ref="I17:I18" si="13">G17-D17</f>
        <v>35.299999999999997</v>
      </c>
      <c r="J17" s="5">
        <f t="shared" ref="J17:J18" si="14">G17/D17</f>
        <v>18.649999999999999</v>
      </c>
    </row>
    <row r="18" spans="1:10" x14ac:dyDescent="0.25">
      <c r="A18" s="11" t="s">
        <v>186</v>
      </c>
      <c r="B18" s="10" t="s">
        <v>187</v>
      </c>
      <c r="C18" s="14">
        <v>1363</v>
      </c>
      <c r="D18" s="14">
        <v>680.3</v>
      </c>
      <c r="E18" s="5">
        <f t="shared" si="1"/>
        <v>0.49911958914159937</v>
      </c>
      <c r="F18" s="14">
        <v>1782</v>
      </c>
      <c r="G18" s="14">
        <v>725.2</v>
      </c>
      <c r="H18" s="5">
        <f t="shared" si="12"/>
        <v>0.40695847362514032</v>
      </c>
      <c r="I18" s="2">
        <f t="shared" si="13"/>
        <v>44.900000000000091</v>
      </c>
      <c r="J18" s="5">
        <f t="shared" si="14"/>
        <v>1.0660002939879467</v>
      </c>
    </row>
    <row r="19" spans="1:10" x14ac:dyDescent="0.25">
      <c r="A19" s="8" t="s">
        <v>21</v>
      </c>
      <c r="B19" s="7" t="s">
        <v>96</v>
      </c>
      <c r="C19" s="14">
        <v>80</v>
      </c>
      <c r="D19" s="14">
        <v>76.8</v>
      </c>
      <c r="E19" s="5"/>
      <c r="F19" s="14">
        <v>200</v>
      </c>
      <c r="G19" s="14">
        <v>92.3</v>
      </c>
      <c r="H19" s="5">
        <f t="shared" si="12"/>
        <v>0.46149999999999997</v>
      </c>
      <c r="I19" s="2">
        <f t="shared" si="5"/>
        <v>15.5</v>
      </c>
      <c r="J19" s="5">
        <f t="shared" si="6"/>
        <v>1.2018229166666667</v>
      </c>
    </row>
    <row r="20" spans="1:10" ht="45" x14ac:dyDescent="0.25">
      <c r="A20" s="8" t="s">
        <v>22</v>
      </c>
      <c r="B20" s="7" t="s">
        <v>97</v>
      </c>
      <c r="C20" s="2">
        <v>8995</v>
      </c>
      <c r="D20" s="2">
        <v>5523.6</v>
      </c>
      <c r="E20" s="5">
        <f t="shared" si="1"/>
        <v>0.61407448582545865</v>
      </c>
      <c r="F20" s="2">
        <v>14124.6</v>
      </c>
      <c r="G20" s="2">
        <v>7757.6</v>
      </c>
      <c r="H20" s="5">
        <f t="shared" si="3"/>
        <v>0.54922617277657426</v>
      </c>
      <c r="I20" s="2">
        <f t="shared" si="5"/>
        <v>2234</v>
      </c>
      <c r="J20" s="5">
        <f t="shared" si="6"/>
        <v>1.4044463755521761</v>
      </c>
    </row>
    <row r="21" spans="1:10" x14ac:dyDescent="0.25">
      <c r="A21" s="8" t="s">
        <v>23</v>
      </c>
      <c r="B21" s="7" t="s">
        <v>98</v>
      </c>
      <c r="C21" s="2">
        <v>18491</v>
      </c>
      <c r="D21" s="2">
        <v>10510.9</v>
      </c>
      <c r="E21" s="5">
        <f t="shared" si="1"/>
        <v>0.56843329187172131</v>
      </c>
      <c r="F21" s="2">
        <v>20525</v>
      </c>
      <c r="G21" s="2">
        <v>10927.4</v>
      </c>
      <c r="H21" s="5">
        <f t="shared" si="3"/>
        <v>0.53239464068209497</v>
      </c>
      <c r="I21" s="2">
        <f t="shared" si="5"/>
        <v>416.5</v>
      </c>
      <c r="J21" s="5">
        <f t="shared" si="6"/>
        <v>1.039625531591015</v>
      </c>
    </row>
    <row r="22" spans="1:10" ht="30" x14ac:dyDescent="0.25">
      <c r="A22" s="8" t="s">
        <v>24</v>
      </c>
      <c r="B22" s="7" t="s">
        <v>99</v>
      </c>
      <c r="C22" s="2">
        <v>3583.5</v>
      </c>
      <c r="D22" s="2">
        <v>2197.6</v>
      </c>
      <c r="E22" s="5">
        <f t="shared" si="1"/>
        <v>0.61325519743267753</v>
      </c>
      <c r="F22" s="2">
        <v>4047.6</v>
      </c>
      <c r="G22" s="2">
        <v>1477.5</v>
      </c>
      <c r="H22" s="5">
        <f t="shared" si="3"/>
        <v>0.36503112955825673</v>
      </c>
      <c r="I22" s="2">
        <f t="shared" si="5"/>
        <v>-720.09999999999991</v>
      </c>
      <c r="J22" s="5">
        <f t="shared" si="6"/>
        <v>0.67232435384055333</v>
      </c>
    </row>
    <row r="23" spans="1:10" ht="30" x14ac:dyDescent="0.25">
      <c r="A23" s="8" t="s">
        <v>25</v>
      </c>
      <c r="B23" s="7" t="s">
        <v>100</v>
      </c>
      <c r="C23" s="2">
        <v>206</v>
      </c>
      <c r="D23" s="2">
        <v>86.6</v>
      </c>
      <c r="E23" s="5">
        <f t="shared" si="1"/>
        <v>0.42038834951456305</v>
      </c>
      <c r="F23" s="2">
        <v>2087.9</v>
      </c>
      <c r="G23" s="2">
        <v>2010.6</v>
      </c>
      <c r="H23" s="5">
        <f t="shared" si="3"/>
        <v>0.96297715407826034</v>
      </c>
      <c r="I23" s="2">
        <f t="shared" si="5"/>
        <v>1924</v>
      </c>
      <c r="J23" s="5">
        <f t="shared" si="6"/>
        <v>23.217090069284065</v>
      </c>
    </row>
    <row r="24" spans="1:10" x14ac:dyDescent="0.25">
      <c r="A24" s="8" t="s">
        <v>26</v>
      </c>
      <c r="B24" s="7" t="s">
        <v>101</v>
      </c>
      <c r="C24" s="2">
        <v>3031.6</v>
      </c>
      <c r="D24" s="2">
        <v>826.6</v>
      </c>
      <c r="E24" s="5">
        <f t="shared" ref="E24:E62" si="15">D24/C24</f>
        <v>0.27266130096318775</v>
      </c>
      <c r="F24" s="2">
        <v>451.8</v>
      </c>
      <c r="G24" s="2">
        <v>678.3</v>
      </c>
      <c r="H24" s="5">
        <f t="shared" si="3"/>
        <v>1.5013280212483398</v>
      </c>
      <c r="I24" s="2">
        <f t="shared" si="5"/>
        <v>-148.30000000000007</v>
      </c>
      <c r="J24" s="5">
        <f t="shared" si="6"/>
        <v>0.82059037019114434</v>
      </c>
    </row>
    <row r="25" spans="1:10" x14ac:dyDescent="0.25">
      <c r="A25" s="8" t="s">
        <v>27</v>
      </c>
      <c r="B25" s="7" t="s">
        <v>102</v>
      </c>
      <c r="C25" s="2">
        <v>50</v>
      </c>
      <c r="D25" s="2">
        <v>49.4</v>
      </c>
      <c r="E25" s="5">
        <f t="shared" si="15"/>
        <v>0.98799999999999999</v>
      </c>
      <c r="F25" s="2">
        <v>38.9</v>
      </c>
      <c r="G25" s="2">
        <v>31.9</v>
      </c>
      <c r="H25" s="5">
        <f t="shared" si="3"/>
        <v>0.82005141388174807</v>
      </c>
      <c r="I25" s="2">
        <f t="shared" si="5"/>
        <v>-17.5</v>
      </c>
      <c r="J25" s="5">
        <f t="shared" si="6"/>
        <v>0.64574898785425106</v>
      </c>
    </row>
    <row r="26" spans="1:10" x14ac:dyDescent="0.25">
      <c r="A26" s="8" t="s">
        <v>28</v>
      </c>
      <c r="B26" s="7" t="s">
        <v>103</v>
      </c>
      <c r="C26" s="2">
        <f>C27+C32+C33+C34</f>
        <v>864096.8</v>
      </c>
      <c r="D26" s="2">
        <f>D27+D32+D33+D34</f>
        <v>404908.2</v>
      </c>
      <c r="E26" s="5">
        <f t="shared" si="15"/>
        <v>0.46859125042472094</v>
      </c>
      <c r="F26" s="2">
        <f>F27+F32+F33+F34</f>
        <v>950653.00000000012</v>
      </c>
      <c r="G26" s="2">
        <f t="shared" ref="G26" si="16">G27+G32+G33+G34</f>
        <v>480700.9</v>
      </c>
      <c r="H26" s="5">
        <f t="shared" si="3"/>
        <v>0.50565337720493175</v>
      </c>
      <c r="I26" s="2">
        <f t="shared" si="5"/>
        <v>75792.700000000012</v>
      </c>
      <c r="J26" s="5">
        <f t="shared" si="6"/>
        <v>1.1871848977126174</v>
      </c>
    </row>
    <row r="27" spans="1:10" ht="30" x14ac:dyDescent="0.25">
      <c r="A27" s="8" t="s">
        <v>29</v>
      </c>
      <c r="B27" s="7" t="s">
        <v>104</v>
      </c>
      <c r="C27" s="2">
        <f>C28+C29+C30+C31</f>
        <v>841746.8</v>
      </c>
      <c r="D27" s="2">
        <f>D28+D29+D30+D31</f>
        <v>400778.5</v>
      </c>
      <c r="E27" s="5">
        <f t="shared" si="15"/>
        <v>0.47612714417209545</v>
      </c>
      <c r="F27" s="2">
        <f>F28+F29+F30+F31</f>
        <v>932112.60000000009</v>
      </c>
      <c r="G27" s="2">
        <f>G28+G29+G30+G31</f>
        <v>480711.10000000003</v>
      </c>
      <c r="H27" s="5">
        <f t="shared" si="3"/>
        <v>0.51572213485795604</v>
      </c>
      <c r="I27" s="2">
        <f t="shared" si="5"/>
        <v>79932.600000000035</v>
      </c>
      <c r="J27" s="5">
        <f t="shared" si="6"/>
        <v>1.1994433334123462</v>
      </c>
    </row>
    <row r="28" spans="1:10" x14ac:dyDescent="0.25">
      <c r="A28" s="12" t="s">
        <v>30</v>
      </c>
      <c r="B28" s="7" t="s">
        <v>105</v>
      </c>
      <c r="C28" s="14">
        <v>40380.400000000001</v>
      </c>
      <c r="D28" s="14">
        <v>8358</v>
      </c>
      <c r="E28" s="5">
        <f t="shared" si="15"/>
        <v>0.20698160493704865</v>
      </c>
      <c r="F28" s="14">
        <v>71742.399999999994</v>
      </c>
      <c r="G28" s="14">
        <v>45181.4</v>
      </c>
      <c r="H28" s="5">
        <f t="shared" si="3"/>
        <v>0.6297726309685765</v>
      </c>
      <c r="I28" s="2">
        <f t="shared" si="5"/>
        <v>36823.4</v>
      </c>
      <c r="J28" s="5">
        <f t="shared" si="6"/>
        <v>5.405766929887533</v>
      </c>
    </row>
    <row r="29" spans="1:10" ht="30" x14ac:dyDescent="0.25">
      <c r="A29" s="12" t="s">
        <v>31</v>
      </c>
      <c r="B29" s="7" t="s">
        <v>106</v>
      </c>
      <c r="C29" s="2">
        <v>334276.2</v>
      </c>
      <c r="D29" s="2">
        <v>96635.3</v>
      </c>
      <c r="E29" s="5">
        <f t="shared" si="15"/>
        <v>0.28908818515945794</v>
      </c>
      <c r="F29" s="2">
        <v>251801.4</v>
      </c>
      <c r="G29" s="2">
        <v>104800.7</v>
      </c>
      <c r="H29" s="5">
        <f t="shared" si="3"/>
        <v>0.41620380188513645</v>
      </c>
      <c r="I29" s="2">
        <f t="shared" si="5"/>
        <v>8165.3999999999942</v>
      </c>
      <c r="J29" s="5">
        <f t="shared" si="6"/>
        <v>1.0844970730157613</v>
      </c>
    </row>
    <row r="30" spans="1:10" x14ac:dyDescent="0.25">
      <c r="A30" s="12" t="s">
        <v>32</v>
      </c>
      <c r="B30" s="7" t="s">
        <v>107</v>
      </c>
      <c r="C30" s="2">
        <v>438711</v>
      </c>
      <c r="D30" s="2">
        <v>280957.2</v>
      </c>
      <c r="E30" s="5">
        <f t="shared" si="15"/>
        <v>0.64041521639530352</v>
      </c>
      <c r="F30" s="2">
        <v>580605.30000000005</v>
      </c>
      <c r="G30" s="2">
        <v>315568.3</v>
      </c>
      <c r="H30" s="5">
        <f t="shared" si="3"/>
        <v>0.54351605126580826</v>
      </c>
      <c r="I30" s="2">
        <f t="shared" si="5"/>
        <v>34611.099999999977</v>
      </c>
      <c r="J30" s="5">
        <f t="shared" si="6"/>
        <v>1.1231899378268291</v>
      </c>
    </row>
    <row r="31" spans="1:10" x14ac:dyDescent="0.25">
      <c r="A31" s="12" t="s">
        <v>33</v>
      </c>
      <c r="B31" s="7" t="s">
        <v>108</v>
      </c>
      <c r="C31" s="2">
        <v>28379.200000000001</v>
      </c>
      <c r="D31" s="2">
        <v>14828</v>
      </c>
      <c r="E31" s="5">
        <f t="shared" si="15"/>
        <v>0.5224953487060946</v>
      </c>
      <c r="F31" s="2">
        <v>27963.5</v>
      </c>
      <c r="G31" s="2">
        <v>15160.7</v>
      </c>
      <c r="H31" s="5">
        <f t="shared" si="3"/>
        <v>0.54216031612637905</v>
      </c>
      <c r="I31" s="2">
        <f t="shared" si="5"/>
        <v>332.70000000000073</v>
      </c>
      <c r="J31" s="5">
        <f t="shared" si="6"/>
        <v>1.0224372808200701</v>
      </c>
    </row>
    <row r="32" spans="1:10" x14ac:dyDescent="0.25">
      <c r="A32" s="8" t="s">
        <v>34</v>
      </c>
      <c r="B32" s="7" t="s">
        <v>109</v>
      </c>
      <c r="C32" s="2">
        <v>22350</v>
      </c>
      <c r="D32" s="2">
        <v>4129.7</v>
      </c>
      <c r="E32" s="5">
        <f t="shared" si="15"/>
        <v>0.18477404921700222</v>
      </c>
      <c r="F32" s="2">
        <v>18550.599999999999</v>
      </c>
      <c r="G32" s="2">
        <v>0</v>
      </c>
      <c r="H32" s="5">
        <f t="shared" si="3"/>
        <v>0</v>
      </c>
      <c r="I32" s="2">
        <f t="shared" si="5"/>
        <v>-4129.7</v>
      </c>
      <c r="J32" s="5">
        <f t="shared" si="6"/>
        <v>0</v>
      </c>
    </row>
    <row r="33" spans="1:10" ht="60" x14ac:dyDescent="0.25">
      <c r="A33" s="8" t="s">
        <v>35</v>
      </c>
      <c r="B33" s="7" t="s">
        <v>110</v>
      </c>
      <c r="C33" s="2">
        <v>15.9</v>
      </c>
      <c r="D33" s="2">
        <v>15.9</v>
      </c>
      <c r="E33" s="5">
        <f t="shared" si="15"/>
        <v>1</v>
      </c>
      <c r="F33" s="2">
        <v>0</v>
      </c>
      <c r="G33" s="2">
        <v>4.3</v>
      </c>
      <c r="H33" s="5" t="e">
        <f t="shared" si="3"/>
        <v>#DIV/0!</v>
      </c>
      <c r="I33" s="2">
        <f t="shared" si="5"/>
        <v>-11.600000000000001</v>
      </c>
      <c r="J33" s="5">
        <f t="shared" si="6"/>
        <v>0.27044025157232704</v>
      </c>
    </row>
    <row r="34" spans="1:10" ht="45" x14ac:dyDescent="0.25">
      <c r="A34" s="8" t="s">
        <v>36</v>
      </c>
      <c r="B34" s="7" t="s">
        <v>111</v>
      </c>
      <c r="C34" s="2">
        <v>-15.9</v>
      </c>
      <c r="D34" s="2">
        <v>-15.9</v>
      </c>
      <c r="E34" s="5">
        <f t="shared" si="15"/>
        <v>1</v>
      </c>
      <c r="F34" s="2">
        <v>-10.199999999999999</v>
      </c>
      <c r="G34" s="2">
        <v>-14.5</v>
      </c>
      <c r="H34" s="5">
        <f t="shared" si="3"/>
        <v>1.4215686274509804</v>
      </c>
      <c r="I34" s="2">
        <f t="shared" si="5"/>
        <v>1.4000000000000004</v>
      </c>
      <c r="J34" s="5">
        <f t="shared" si="6"/>
        <v>0.91194968553459121</v>
      </c>
    </row>
    <row r="35" spans="1:10" s="24" customFormat="1" x14ac:dyDescent="0.25">
      <c r="A35" s="15" t="s">
        <v>112</v>
      </c>
      <c r="B35" s="16" t="s">
        <v>12</v>
      </c>
      <c r="C35" s="17">
        <f>C37+C46+C48+C52+C57+C62+C64+C71+C74+C76+C81+C83+C85</f>
        <v>1157617.4000000001</v>
      </c>
      <c r="D35" s="17">
        <f>D37+D46+D48+D52+D57+D62+D64+D71+D74+D76+D81+D83+D85</f>
        <v>539093.9</v>
      </c>
      <c r="E35" s="18">
        <f t="shared" si="15"/>
        <v>0.46569263730831961</v>
      </c>
      <c r="F35" s="17">
        <f>F37+F46+F48+F52+F57+F62+F64+F71+F74+F76+F81+F83+F85</f>
        <v>1283590.6000000003</v>
      </c>
      <c r="G35" s="17">
        <f>G37+G46+G48+G52+G57+G62+G64+G71+G74+G76+G81+G83+G85</f>
        <v>645017.39999999991</v>
      </c>
      <c r="H35" s="18">
        <f t="shared" si="3"/>
        <v>0.50251022405430501</v>
      </c>
      <c r="I35" s="17">
        <f>G35-D35</f>
        <v>105923.49999999988</v>
      </c>
      <c r="J35" s="18">
        <f t="shared" si="6"/>
        <v>1.1964843230465043</v>
      </c>
    </row>
    <row r="36" spans="1:10" s="24" customFormat="1" x14ac:dyDescent="0.25">
      <c r="A36" s="19" t="s">
        <v>13</v>
      </c>
      <c r="B36" s="16"/>
      <c r="C36" s="17"/>
      <c r="D36" s="17"/>
      <c r="E36" s="18"/>
      <c r="F36" s="17"/>
      <c r="G36" s="17"/>
      <c r="H36" s="18"/>
      <c r="I36" s="17"/>
      <c r="J36" s="18"/>
    </row>
    <row r="37" spans="1:10" s="24" customFormat="1" x14ac:dyDescent="0.25">
      <c r="A37" s="15" t="s">
        <v>37</v>
      </c>
      <c r="B37" s="16" t="s">
        <v>113</v>
      </c>
      <c r="C37" s="17">
        <v>100921</v>
      </c>
      <c r="D37" s="17">
        <v>46856.3</v>
      </c>
      <c r="E37" s="18">
        <f t="shared" si="15"/>
        <v>0.46428691748991791</v>
      </c>
      <c r="F37" s="17">
        <v>116104.5</v>
      </c>
      <c r="G37" s="17">
        <v>55534.8</v>
      </c>
      <c r="H37" s="18">
        <f t="shared" si="3"/>
        <v>0.47831737787941037</v>
      </c>
      <c r="I37" s="17">
        <f t="shared" si="5"/>
        <v>8678.5</v>
      </c>
      <c r="J37" s="18">
        <f t="shared" si="6"/>
        <v>1.1852152218591736</v>
      </c>
    </row>
    <row r="38" spans="1:10" s="24" customFormat="1" ht="30" x14ac:dyDescent="0.25">
      <c r="A38" s="25" t="s">
        <v>38</v>
      </c>
      <c r="B38" s="16" t="s">
        <v>114</v>
      </c>
      <c r="C38" s="17">
        <v>3476.1</v>
      </c>
      <c r="D38" s="17">
        <v>1670.3</v>
      </c>
      <c r="E38" s="18">
        <f t="shared" si="15"/>
        <v>0.48050976669255774</v>
      </c>
      <c r="F38" s="17">
        <v>4489</v>
      </c>
      <c r="G38" s="17">
        <v>2104.4</v>
      </c>
      <c r="H38" s="18">
        <f t="shared" si="3"/>
        <v>0.46879037647582983</v>
      </c>
      <c r="I38" s="17">
        <f t="shared" si="5"/>
        <v>434.10000000000014</v>
      </c>
      <c r="J38" s="18">
        <f t="shared" si="6"/>
        <v>1.2598934323175479</v>
      </c>
    </row>
    <row r="39" spans="1:10" s="24" customFormat="1" ht="45" x14ac:dyDescent="0.25">
      <c r="A39" s="25" t="s">
        <v>39</v>
      </c>
      <c r="B39" s="16" t="s">
        <v>115</v>
      </c>
      <c r="C39" s="17">
        <v>33</v>
      </c>
      <c r="D39" s="17">
        <v>0</v>
      </c>
      <c r="E39" s="18">
        <f t="shared" si="15"/>
        <v>0</v>
      </c>
      <c r="F39" s="17">
        <v>50</v>
      </c>
      <c r="G39" s="17">
        <v>25.5</v>
      </c>
      <c r="H39" s="18">
        <f t="shared" si="3"/>
        <v>0.51</v>
      </c>
      <c r="I39" s="17">
        <f t="shared" si="5"/>
        <v>25.5</v>
      </c>
      <c r="J39" s="18" t="e">
        <f t="shared" si="6"/>
        <v>#DIV/0!</v>
      </c>
    </row>
    <row r="40" spans="1:10" s="24" customFormat="1" ht="45" x14ac:dyDescent="0.25">
      <c r="A40" s="25" t="s">
        <v>40</v>
      </c>
      <c r="B40" s="16" t="s">
        <v>116</v>
      </c>
      <c r="C40" s="17">
        <v>26587.1</v>
      </c>
      <c r="D40" s="17">
        <v>13932.3</v>
      </c>
      <c r="E40" s="18">
        <f t="shared" si="15"/>
        <v>0.52402480902392512</v>
      </c>
      <c r="F40" s="17">
        <v>36090.5</v>
      </c>
      <c r="G40" s="17">
        <v>16610.3</v>
      </c>
      <c r="H40" s="18">
        <f t="shared" si="3"/>
        <v>0.46024022942325543</v>
      </c>
      <c r="I40" s="17">
        <f t="shared" si="5"/>
        <v>2678</v>
      </c>
      <c r="J40" s="18">
        <f t="shared" si="6"/>
        <v>1.1922152121329572</v>
      </c>
    </row>
    <row r="41" spans="1:10" s="24" customFormat="1" x14ac:dyDescent="0.25">
      <c r="A41" s="25" t="s">
        <v>41</v>
      </c>
      <c r="B41" s="16" t="s">
        <v>117</v>
      </c>
      <c r="C41" s="17">
        <v>20.2</v>
      </c>
      <c r="D41" s="17">
        <v>10</v>
      </c>
      <c r="E41" s="18">
        <f t="shared" si="15"/>
        <v>0.49504950495049505</v>
      </c>
      <c r="F41" s="17">
        <v>0.3</v>
      </c>
      <c r="G41" s="17">
        <v>0</v>
      </c>
      <c r="H41" s="18">
        <f t="shared" si="3"/>
        <v>0</v>
      </c>
      <c r="I41" s="17">
        <f t="shared" si="5"/>
        <v>-10</v>
      </c>
      <c r="J41" s="18">
        <f t="shared" si="6"/>
        <v>0</v>
      </c>
    </row>
    <row r="42" spans="1:10" s="24" customFormat="1" ht="30" x14ac:dyDescent="0.25">
      <c r="A42" s="25" t="s">
        <v>42</v>
      </c>
      <c r="B42" s="16" t="s">
        <v>118</v>
      </c>
      <c r="C42" s="17">
        <v>35451.199999999997</v>
      </c>
      <c r="D42" s="17">
        <v>16583.5</v>
      </c>
      <c r="E42" s="18">
        <f t="shared" si="15"/>
        <v>0.46778388319718378</v>
      </c>
      <c r="F42" s="17">
        <v>37161.9</v>
      </c>
      <c r="G42" s="17">
        <v>17695.3</v>
      </c>
      <c r="H42" s="18">
        <f t="shared" si="3"/>
        <v>0.47616779551099375</v>
      </c>
      <c r="I42" s="17">
        <f t="shared" si="5"/>
        <v>1111.7999999999993</v>
      </c>
      <c r="J42" s="18">
        <f t="shared" si="6"/>
        <v>1.067042542286007</v>
      </c>
    </row>
    <row r="43" spans="1:10" s="24" customFormat="1" x14ac:dyDescent="0.25">
      <c r="A43" s="25" t="s">
        <v>43</v>
      </c>
      <c r="B43" s="16" t="s">
        <v>119</v>
      </c>
      <c r="C43" s="17">
        <v>70</v>
      </c>
      <c r="D43" s="17">
        <v>0</v>
      </c>
      <c r="E43" s="18">
        <f t="shared" si="15"/>
        <v>0</v>
      </c>
      <c r="F43" s="17">
        <v>42.1</v>
      </c>
      <c r="G43" s="17">
        <v>0</v>
      </c>
      <c r="H43" s="18">
        <f t="shared" si="3"/>
        <v>0</v>
      </c>
      <c r="I43" s="17">
        <f t="shared" si="5"/>
        <v>0</v>
      </c>
      <c r="J43" s="18" t="e">
        <f t="shared" si="6"/>
        <v>#DIV/0!</v>
      </c>
    </row>
    <row r="44" spans="1:10" s="24" customFormat="1" x14ac:dyDescent="0.25">
      <c r="A44" s="25" t="s">
        <v>120</v>
      </c>
      <c r="B44" s="16" t="s">
        <v>121</v>
      </c>
      <c r="C44" s="17">
        <v>500</v>
      </c>
      <c r="D44" s="17">
        <v>0</v>
      </c>
      <c r="E44" s="18">
        <f t="shared" si="15"/>
        <v>0</v>
      </c>
      <c r="F44" s="17">
        <v>500</v>
      </c>
      <c r="G44" s="17">
        <v>0</v>
      </c>
      <c r="H44" s="18">
        <f t="shared" si="3"/>
        <v>0</v>
      </c>
      <c r="I44" s="17">
        <f t="shared" si="5"/>
        <v>0</v>
      </c>
      <c r="J44" s="18" t="e">
        <f t="shared" si="6"/>
        <v>#DIV/0!</v>
      </c>
    </row>
    <row r="45" spans="1:10" s="24" customFormat="1" x14ac:dyDescent="0.25">
      <c r="A45" s="25" t="s">
        <v>44</v>
      </c>
      <c r="B45" s="16" t="s">
        <v>122</v>
      </c>
      <c r="C45" s="17">
        <v>34783.4</v>
      </c>
      <c r="D45" s="17">
        <v>14660.2</v>
      </c>
      <c r="E45" s="18">
        <f t="shared" si="15"/>
        <v>0.42147116153107517</v>
      </c>
      <c r="F45" s="17">
        <v>37770.699999999997</v>
      </c>
      <c r="G45" s="17">
        <v>19099.3</v>
      </c>
      <c r="H45" s="18">
        <f t="shared" si="3"/>
        <v>0.50566444360311036</v>
      </c>
      <c r="I45" s="17">
        <f t="shared" si="5"/>
        <v>4439.0999999999985</v>
      </c>
      <c r="J45" s="18">
        <f t="shared" si="6"/>
        <v>1.3027994161061922</v>
      </c>
    </row>
    <row r="46" spans="1:10" s="24" customFormat="1" x14ac:dyDescent="0.25">
      <c r="A46" s="15" t="s">
        <v>45</v>
      </c>
      <c r="B46" s="16" t="s">
        <v>123</v>
      </c>
      <c r="C46" s="17">
        <v>200</v>
      </c>
      <c r="D46" s="17">
        <v>5</v>
      </c>
      <c r="E46" s="18">
        <f t="shared" si="15"/>
        <v>2.5000000000000001E-2</v>
      </c>
      <c r="F46" s="17">
        <v>201.2</v>
      </c>
      <c r="G46" s="17">
        <v>14.5</v>
      </c>
      <c r="H46" s="18">
        <f t="shared" si="3"/>
        <v>7.2067594433399607E-2</v>
      </c>
      <c r="I46" s="17">
        <f t="shared" si="5"/>
        <v>9.5</v>
      </c>
      <c r="J46" s="18">
        <f t="shared" si="6"/>
        <v>2.9</v>
      </c>
    </row>
    <row r="47" spans="1:10" s="24" customFormat="1" x14ac:dyDescent="0.25">
      <c r="A47" s="19" t="s">
        <v>46</v>
      </c>
      <c r="B47" s="16" t="s">
        <v>124</v>
      </c>
      <c r="C47" s="17">
        <v>200</v>
      </c>
      <c r="D47" s="17">
        <v>5</v>
      </c>
      <c r="E47" s="18">
        <f t="shared" si="15"/>
        <v>2.5000000000000001E-2</v>
      </c>
      <c r="F47" s="17">
        <v>201.2</v>
      </c>
      <c r="G47" s="17">
        <v>14.5</v>
      </c>
      <c r="H47" s="18">
        <f t="shared" si="3"/>
        <v>7.2067594433399607E-2</v>
      </c>
      <c r="I47" s="17">
        <f t="shared" si="5"/>
        <v>9.5</v>
      </c>
      <c r="J47" s="18">
        <f t="shared" si="6"/>
        <v>2.9</v>
      </c>
    </row>
    <row r="48" spans="1:10" s="24" customFormat="1" ht="30" x14ac:dyDescent="0.25">
      <c r="A48" s="20" t="s">
        <v>47</v>
      </c>
      <c r="B48" s="16" t="s">
        <v>125</v>
      </c>
      <c r="C48" s="17">
        <v>6466.5</v>
      </c>
      <c r="D48" s="17">
        <v>3120.6</v>
      </c>
      <c r="E48" s="18">
        <f t="shared" si="15"/>
        <v>0.48257944792391555</v>
      </c>
      <c r="F48" s="17">
        <v>8502.7000000000007</v>
      </c>
      <c r="G48" s="17">
        <v>3695.2</v>
      </c>
      <c r="H48" s="18">
        <f t="shared" si="3"/>
        <v>0.43459136509579305</v>
      </c>
      <c r="I48" s="17">
        <f t="shared" si="5"/>
        <v>574.59999999999991</v>
      </c>
      <c r="J48" s="18">
        <f t="shared" si="6"/>
        <v>1.1841312568095879</v>
      </c>
    </row>
    <row r="49" spans="1:10" s="24" customFormat="1" x14ac:dyDescent="0.25">
      <c r="A49" s="25" t="s">
        <v>126</v>
      </c>
      <c r="B49" s="16" t="s">
        <v>127</v>
      </c>
      <c r="C49" s="17">
        <v>85</v>
      </c>
      <c r="D49" s="17">
        <v>0</v>
      </c>
      <c r="E49" s="18">
        <f t="shared" si="15"/>
        <v>0</v>
      </c>
      <c r="F49" s="17">
        <v>1124</v>
      </c>
      <c r="G49" s="17">
        <v>0</v>
      </c>
      <c r="H49" s="18">
        <f t="shared" si="3"/>
        <v>0</v>
      </c>
      <c r="I49" s="17">
        <f t="shared" si="5"/>
        <v>0</v>
      </c>
      <c r="J49" s="18" t="e">
        <f t="shared" si="6"/>
        <v>#DIV/0!</v>
      </c>
    </row>
    <row r="50" spans="1:10" s="24" customFormat="1" ht="30" x14ac:dyDescent="0.25">
      <c r="A50" s="25" t="s">
        <v>128</v>
      </c>
      <c r="B50" s="16" t="s">
        <v>129</v>
      </c>
      <c r="C50" s="17">
        <v>6301.5</v>
      </c>
      <c r="D50" s="17">
        <v>3103.6</v>
      </c>
      <c r="E50" s="18">
        <f t="shared" si="15"/>
        <v>0.49251765452669999</v>
      </c>
      <c r="F50" s="17">
        <v>7288.7</v>
      </c>
      <c r="G50" s="17">
        <v>3635.6</v>
      </c>
      <c r="H50" s="18">
        <f t="shared" si="3"/>
        <v>0.49879951157270846</v>
      </c>
      <c r="I50" s="17">
        <f t="shared" si="5"/>
        <v>532</v>
      </c>
      <c r="J50" s="18">
        <f t="shared" si="6"/>
        <v>1.1714138419899471</v>
      </c>
    </row>
    <row r="51" spans="1:10" s="24" customFormat="1" ht="30" x14ac:dyDescent="0.25">
      <c r="A51" s="25" t="s">
        <v>48</v>
      </c>
      <c r="B51" s="16" t="s">
        <v>130</v>
      </c>
      <c r="C51" s="17">
        <v>80</v>
      </c>
      <c r="D51" s="17">
        <v>17</v>
      </c>
      <c r="E51" s="18">
        <f t="shared" si="15"/>
        <v>0.21249999999999999</v>
      </c>
      <c r="F51" s="17">
        <v>90</v>
      </c>
      <c r="G51" s="17">
        <v>59.6</v>
      </c>
      <c r="H51" s="18">
        <f t="shared" si="3"/>
        <v>0.66222222222222227</v>
      </c>
      <c r="I51" s="17">
        <f t="shared" si="5"/>
        <v>42.6</v>
      </c>
      <c r="J51" s="18">
        <f t="shared" si="6"/>
        <v>3.5058823529411764</v>
      </c>
    </row>
    <row r="52" spans="1:10" s="24" customFormat="1" x14ac:dyDescent="0.25">
      <c r="A52" s="15" t="s">
        <v>49</v>
      </c>
      <c r="B52" s="16" t="s">
        <v>131</v>
      </c>
      <c r="C52" s="17">
        <v>14129.7</v>
      </c>
      <c r="D52" s="17">
        <v>658.8</v>
      </c>
      <c r="E52" s="18">
        <f t="shared" si="15"/>
        <v>4.662519374084375E-2</v>
      </c>
      <c r="F52" s="17">
        <v>10302</v>
      </c>
      <c r="G52" s="17">
        <v>458.1</v>
      </c>
      <c r="H52" s="18">
        <f t="shared" si="3"/>
        <v>4.446709376820035E-2</v>
      </c>
      <c r="I52" s="17">
        <f t="shared" si="5"/>
        <v>-200.69999999999993</v>
      </c>
      <c r="J52" s="18">
        <f t="shared" si="6"/>
        <v>0.69535519125683065</v>
      </c>
    </row>
    <row r="53" spans="1:10" s="24" customFormat="1" x14ac:dyDescent="0.25">
      <c r="A53" s="19" t="s">
        <v>50</v>
      </c>
      <c r="B53" s="16" t="s">
        <v>132</v>
      </c>
      <c r="C53" s="17">
        <v>0</v>
      </c>
      <c r="D53" s="17">
        <v>0</v>
      </c>
      <c r="E53" s="18" t="e">
        <f t="shared" si="15"/>
        <v>#DIV/0!</v>
      </c>
      <c r="F53" s="17"/>
      <c r="G53" s="17"/>
      <c r="H53" s="18" t="e">
        <f t="shared" si="3"/>
        <v>#DIV/0!</v>
      </c>
      <c r="I53" s="17">
        <f t="shared" si="5"/>
        <v>0</v>
      </c>
      <c r="J53" s="18" t="e">
        <f t="shared" si="6"/>
        <v>#DIV/0!</v>
      </c>
    </row>
    <row r="54" spans="1:10" s="24" customFormat="1" x14ac:dyDescent="0.25">
      <c r="A54" s="19" t="s">
        <v>51</v>
      </c>
      <c r="B54" s="16" t="s">
        <v>133</v>
      </c>
      <c r="C54" s="17">
        <v>0</v>
      </c>
      <c r="D54" s="17">
        <v>0</v>
      </c>
      <c r="E54" s="18" t="e">
        <f t="shared" si="15"/>
        <v>#DIV/0!</v>
      </c>
      <c r="F54" s="17"/>
      <c r="G54" s="17"/>
      <c r="H54" s="18" t="e">
        <f t="shared" si="3"/>
        <v>#DIV/0!</v>
      </c>
      <c r="I54" s="17">
        <f t="shared" si="5"/>
        <v>0</v>
      </c>
      <c r="J54" s="18" t="e">
        <f t="shared" si="6"/>
        <v>#DIV/0!</v>
      </c>
    </row>
    <row r="55" spans="1:10" s="24" customFormat="1" x14ac:dyDescent="0.25">
      <c r="A55" s="19" t="s">
        <v>52</v>
      </c>
      <c r="B55" s="16" t="s">
        <v>134</v>
      </c>
      <c r="C55" s="17">
        <v>6903</v>
      </c>
      <c r="D55" s="17">
        <v>376</v>
      </c>
      <c r="E55" s="18">
        <f t="shared" si="15"/>
        <v>5.4469071418223963E-2</v>
      </c>
      <c r="F55" s="17">
        <v>8595.2000000000007</v>
      </c>
      <c r="G55" s="17">
        <v>150</v>
      </c>
      <c r="H55" s="18">
        <f t="shared" si="3"/>
        <v>1.7451600893521966E-2</v>
      </c>
      <c r="I55" s="17">
        <f t="shared" si="5"/>
        <v>-226</v>
      </c>
      <c r="J55" s="18">
        <f t="shared" si="6"/>
        <v>0.39893617021276595</v>
      </c>
    </row>
    <row r="56" spans="1:10" s="24" customFormat="1" x14ac:dyDescent="0.25">
      <c r="A56" s="19" t="s">
        <v>53</v>
      </c>
      <c r="B56" s="16" t="s">
        <v>135</v>
      </c>
      <c r="C56" s="17">
        <v>7226.7</v>
      </c>
      <c r="D56" s="17">
        <v>282.8</v>
      </c>
      <c r="E56" s="18">
        <f t="shared" si="15"/>
        <v>3.913266082721021E-2</v>
      </c>
      <c r="F56" s="17">
        <v>1706.8</v>
      </c>
      <c r="G56" s="17">
        <v>308.10000000000002</v>
      </c>
      <c r="H56" s="18">
        <f t="shared" si="3"/>
        <v>0.18051324115303494</v>
      </c>
      <c r="I56" s="17">
        <f t="shared" si="5"/>
        <v>25.300000000000011</v>
      </c>
      <c r="J56" s="18">
        <f t="shared" si="6"/>
        <v>1.0894625176803394</v>
      </c>
    </row>
    <row r="57" spans="1:10" s="24" customFormat="1" x14ac:dyDescent="0.25">
      <c r="A57" s="15" t="s">
        <v>54</v>
      </c>
      <c r="B57" s="16" t="s">
        <v>136</v>
      </c>
      <c r="C57" s="17">
        <v>118300.5</v>
      </c>
      <c r="D57" s="17">
        <v>1362</v>
      </c>
      <c r="E57" s="18">
        <f t="shared" si="15"/>
        <v>1.1513053621920448E-2</v>
      </c>
      <c r="F57" s="17">
        <v>110941</v>
      </c>
      <c r="G57" s="17">
        <v>2323.6</v>
      </c>
      <c r="H57" s="18">
        <f t="shared" si="3"/>
        <v>2.0944465977411415E-2</v>
      </c>
      <c r="I57" s="17">
        <f t="shared" si="5"/>
        <v>961.59999999999991</v>
      </c>
      <c r="J57" s="18">
        <f t="shared" si="6"/>
        <v>1.7060205580029368</v>
      </c>
    </row>
    <row r="58" spans="1:10" s="24" customFormat="1" x14ac:dyDescent="0.25">
      <c r="A58" s="25" t="s">
        <v>55</v>
      </c>
      <c r="B58" s="16" t="s">
        <v>137</v>
      </c>
      <c r="C58" s="17">
        <v>532.6</v>
      </c>
      <c r="D58" s="17">
        <v>119.1</v>
      </c>
      <c r="E58" s="18">
        <f t="shared" si="15"/>
        <v>0.22361997746901988</v>
      </c>
      <c r="F58" s="17">
        <v>196.3</v>
      </c>
      <c r="G58" s="17">
        <v>196.3</v>
      </c>
      <c r="H58" s="18">
        <f t="shared" si="3"/>
        <v>1</v>
      </c>
      <c r="I58" s="17">
        <f t="shared" si="5"/>
        <v>77.200000000000017</v>
      </c>
      <c r="J58" s="18">
        <f t="shared" si="6"/>
        <v>1.6481947942905124</v>
      </c>
    </row>
    <row r="59" spans="1:10" s="24" customFormat="1" x14ac:dyDescent="0.25">
      <c r="A59" s="25" t="s">
        <v>56</v>
      </c>
      <c r="B59" s="16" t="s">
        <v>138</v>
      </c>
      <c r="C59" s="17">
        <v>117386.5</v>
      </c>
      <c r="D59" s="17">
        <v>918.7</v>
      </c>
      <c r="E59" s="18">
        <f t="shared" si="15"/>
        <v>7.8262832608519718E-3</v>
      </c>
      <c r="F59" s="17">
        <v>110561.2</v>
      </c>
      <c r="G59" s="17">
        <v>2044.2</v>
      </c>
      <c r="H59" s="18">
        <f t="shared" si="3"/>
        <v>1.8489307279588137E-2</v>
      </c>
      <c r="I59" s="17">
        <f t="shared" si="5"/>
        <v>1125.5</v>
      </c>
      <c r="J59" s="18">
        <f t="shared" si="6"/>
        <v>2.2251006857516056</v>
      </c>
    </row>
    <row r="60" spans="1:10" s="24" customFormat="1" x14ac:dyDescent="0.25">
      <c r="A60" s="25" t="s">
        <v>57</v>
      </c>
      <c r="B60" s="16" t="s">
        <v>139</v>
      </c>
      <c r="C60" s="17">
        <v>0</v>
      </c>
      <c r="D60" s="17">
        <v>0</v>
      </c>
      <c r="E60" s="18" t="e">
        <f t="shared" si="15"/>
        <v>#DIV/0!</v>
      </c>
      <c r="F60" s="17"/>
      <c r="G60" s="17">
        <v>0</v>
      </c>
      <c r="H60" s="18" t="e">
        <f t="shared" si="3"/>
        <v>#DIV/0!</v>
      </c>
      <c r="I60" s="17">
        <f t="shared" si="5"/>
        <v>0</v>
      </c>
      <c r="J60" s="18" t="e">
        <f t="shared" si="6"/>
        <v>#DIV/0!</v>
      </c>
    </row>
    <row r="61" spans="1:10" s="24" customFormat="1" x14ac:dyDescent="0.25">
      <c r="A61" s="25" t="s">
        <v>58</v>
      </c>
      <c r="B61" s="16" t="s">
        <v>140</v>
      </c>
      <c r="C61" s="17">
        <v>381.4</v>
      </c>
      <c r="D61" s="17">
        <v>324.2</v>
      </c>
      <c r="E61" s="18">
        <f t="shared" si="15"/>
        <v>0.85002621919244892</v>
      </c>
      <c r="F61" s="17">
        <v>183.5</v>
      </c>
      <c r="G61" s="17">
        <v>83.1</v>
      </c>
      <c r="H61" s="18">
        <f t="shared" si="3"/>
        <v>0.45286103542234329</v>
      </c>
      <c r="I61" s="17">
        <f t="shared" si="5"/>
        <v>-241.1</v>
      </c>
      <c r="J61" s="18">
        <f t="shared" si="6"/>
        <v>0.25632325724861194</v>
      </c>
    </row>
    <row r="62" spans="1:10" s="24" customFormat="1" x14ac:dyDescent="0.25">
      <c r="A62" s="15" t="s">
        <v>59</v>
      </c>
      <c r="B62" s="16" t="s">
        <v>141</v>
      </c>
      <c r="C62" s="17">
        <v>3522.1</v>
      </c>
      <c r="D62" s="17">
        <v>1766.5</v>
      </c>
      <c r="E62" s="18">
        <f t="shared" si="15"/>
        <v>0.50154737230629454</v>
      </c>
      <c r="F62" s="17">
        <v>29294.1</v>
      </c>
      <c r="G62" s="17">
        <v>1633.4</v>
      </c>
      <c r="H62" s="18">
        <f t="shared" si="3"/>
        <v>5.5758668127711727E-2</v>
      </c>
      <c r="I62" s="17">
        <f t="shared" si="5"/>
        <v>-133.09999999999991</v>
      </c>
      <c r="J62" s="18">
        <f t="shared" si="6"/>
        <v>0.92465326917633739</v>
      </c>
    </row>
    <row r="63" spans="1:10" s="24" customFormat="1" x14ac:dyDescent="0.25">
      <c r="A63" s="19" t="s">
        <v>60</v>
      </c>
      <c r="B63" s="16" t="s">
        <v>142</v>
      </c>
      <c r="C63" s="17">
        <v>3522.1</v>
      </c>
      <c r="D63" s="17">
        <v>1766.5</v>
      </c>
      <c r="E63" s="18">
        <f t="shared" ref="E63:E93" si="17">D63/C63</f>
        <v>0.50154737230629454</v>
      </c>
      <c r="F63" s="17">
        <v>29294.1</v>
      </c>
      <c r="G63" s="17">
        <v>1633.4</v>
      </c>
      <c r="H63" s="18">
        <f t="shared" ref="H63:H94" si="18">G63/F63</f>
        <v>5.5758668127711727E-2</v>
      </c>
      <c r="I63" s="17">
        <f t="shared" ref="I63:I96" si="19">G63-D63</f>
        <v>-133.09999999999991</v>
      </c>
      <c r="J63" s="18">
        <f t="shared" ref="J63:J96" si="20">G63/D63</f>
        <v>0.92465326917633739</v>
      </c>
    </row>
    <row r="64" spans="1:10" s="24" customFormat="1" x14ac:dyDescent="0.25">
      <c r="A64" s="15" t="s">
        <v>61</v>
      </c>
      <c r="B64" s="16" t="s">
        <v>143</v>
      </c>
      <c r="C64" s="17">
        <v>765386.5</v>
      </c>
      <c r="D64" s="17">
        <v>403938.4</v>
      </c>
      <c r="E64" s="18">
        <f t="shared" si="17"/>
        <v>0.52775741406465881</v>
      </c>
      <c r="F64" s="17">
        <v>861660.1</v>
      </c>
      <c r="G64" s="17">
        <v>508284.4</v>
      </c>
      <c r="H64" s="18">
        <f t="shared" si="18"/>
        <v>0.58988967923662716</v>
      </c>
      <c r="I64" s="17">
        <f t="shared" si="19"/>
        <v>104346</v>
      </c>
      <c r="J64" s="18">
        <f t="shared" si="20"/>
        <v>1.2583215658625175</v>
      </c>
    </row>
    <row r="65" spans="1:10" s="24" customFormat="1" x14ac:dyDescent="0.25">
      <c r="A65" s="25" t="s">
        <v>62</v>
      </c>
      <c r="B65" s="16" t="s">
        <v>144</v>
      </c>
      <c r="C65" s="17">
        <v>202068.7</v>
      </c>
      <c r="D65" s="17">
        <v>111985.4</v>
      </c>
      <c r="E65" s="18">
        <f t="shared" si="17"/>
        <v>0.55419468725240473</v>
      </c>
      <c r="F65" s="17">
        <v>287948.3</v>
      </c>
      <c r="G65" s="17">
        <v>167787.7</v>
      </c>
      <c r="H65" s="18">
        <f t="shared" si="18"/>
        <v>0.58270078343924936</v>
      </c>
      <c r="I65" s="17">
        <f t="shared" si="19"/>
        <v>55802.300000000017</v>
      </c>
      <c r="J65" s="18">
        <f t="shared" si="20"/>
        <v>1.4982997783639656</v>
      </c>
    </row>
    <row r="66" spans="1:10" s="24" customFormat="1" x14ac:dyDescent="0.25">
      <c r="A66" s="25" t="s">
        <v>63</v>
      </c>
      <c r="B66" s="16" t="s">
        <v>145</v>
      </c>
      <c r="C66" s="17">
        <v>496237.3</v>
      </c>
      <c r="D66" s="17">
        <v>257954.3</v>
      </c>
      <c r="E66" s="18">
        <f t="shared" si="17"/>
        <v>0.51982045686610012</v>
      </c>
      <c r="F66" s="17">
        <v>497304</v>
      </c>
      <c r="G66" s="17">
        <v>300336.3</v>
      </c>
      <c r="H66" s="18">
        <f t="shared" si="18"/>
        <v>0.6039289850875923</v>
      </c>
      <c r="I66" s="17">
        <f t="shared" si="19"/>
        <v>42382</v>
      </c>
      <c r="J66" s="18">
        <f t="shared" si="20"/>
        <v>1.1643004206559069</v>
      </c>
    </row>
    <row r="67" spans="1:10" s="24" customFormat="1" x14ac:dyDescent="0.25">
      <c r="A67" s="25" t="s">
        <v>64</v>
      </c>
      <c r="B67" s="16" t="s">
        <v>146</v>
      </c>
      <c r="C67" s="17">
        <v>44379.7</v>
      </c>
      <c r="D67" s="17">
        <v>22947.200000000001</v>
      </c>
      <c r="E67" s="18">
        <f t="shared" si="17"/>
        <v>0.51706523478076694</v>
      </c>
      <c r="F67" s="17">
        <v>46761.1</v>
      </c>
      <c r="G67" s="17">
        <v>26018.400000000001</v>
      </c>
      <c r="H67" s="18">
        <f t="shared" si="18"/>
        <v>0.55641120504008679</v>
      </c>
      <c r="I67" s="17">
        <f t="shared" si="19"/>
        <v>3071.2000000000007</v>
      </c>
      <c r="J67" s="18">
        <f t="shared" si="20"/>
        <v>1.1338376795426022</v>
      </c>
    </row>
    <row r="68" spans="1:10" s="24" customFormat="1" ht="30" x14ac:dyDescent="0.25">
      <c r="A68" s="25" t="s">
        <v>65</v>
      </c>
      <c r="B68" s="16" t="s">
        <v>147</v>
      </c>
      <c r="C68" s="17">
        <v>399.8</v>
      </c>
      <c r="D68" s="17">
        <v>182.2</v>
      </c>
      <c r="E68" s="18">
        <f t="shared" si="17"/>
        <v>0.45572786393196596</v>
      </c>
      <c r="F68" s="17">
        <v>342.2</v>
      </c>
      <c r="G68" s="17">
        <v>48.3</v>
      </c>
      <c r="H68" s="18">
        <f t="shared" si="18"/>
        <v>0.14114552893045001</v>
      </c>
      <c r="I68" s="17">
        <f t="shared" si="19"/>
        <v>-133.89999999999998</v>
      </c>
      <c r="J68" s="18">
        <f t="shared" si="20"/>
        <v>0.26509330406147091</v>
      </c>
    </row>
    <row r="69" spans="1:10" s="24" customFormat="1" x14ac:dyDescent="0.25">
      <c r="A69" s="25" t="s">
        <v>66</v>
      </c>
      <c r="B69" s="16" t="s">
        <v>148</v>
      </c>
      <c r="C69" s="17">
        <v>2597.8000000000002</v>
      </c>
      <c r="D69" s="17">
        <v>1275.9000000000001</v>
      </c>
      <c r="E69" s="18">
        <f t="shared" si="17"/>
        <v>0.49114635460774503</v>
      </c>
      <c r="F69" s="17">
        <v>183</v>
      </c>
      <c r="G69" s="17">
        <v>55</v>
      </c>
      <c r="H69" s="18">
        <f t="shared" si="18"/>
        <v>0.30054644808743169</v>
      </c>
      <c r="I69" s="17">
        <f t="shared" si="19"/>
        <v>-1220.9000000000001</v>
      </c>
      <c r="J69" s="18">
        <f t="shared" si="20"/>
        <v>4.3106826553805155E-2</v>
      </c>
    </row>
    <row r="70" spans="1:10" s="24" customFormat="1" x14ac:dyDescent="0.25">
      <c r="A70" s="25" t="s">
        <v>67</v>
      </c>
      <c r="B70" s="16" t="s">
        <v>149</v>
      </c>
      <c r="C70" s="17">
        <v>19703.2</v>
      </c>
      <c r="D70" s="17">
        <v>9593.4</v>
      </c>
      <c r="E70" s="18">
        <f t="shared" si="17"/>
        <v>0.4868955296601567</v>
      </c>
      <c r="F70" s="17">
        <v>29121.5</v>
      </c>
      <c r="G70" s="17">
        <v>14038.7</v>
      </c>
      <c r="H70" s="18">
        <f t="shared" si="18"/>
        <v>0.48207338220902085</v>
      </c>
      <c r="I70" s="17">
        <f t="shared" si="19"/>
        <v>4445.3000000000011</v>
      </c>
      <c r="J70" s="18">
        <f t="shared" si="20"/>
        <v>1.4633706506556592</v>
      </c>
    </row>
    <row r="71" spans="1:10" s="24" customFormat="1" x14ac:dyDescent="0.25">
      <c r="A71" s="15" t="s">
        <v>68</v>
      </c>
      <c r="B71" s="16" t="s">
        <v>150</v>
      </c>
      <c r="C71" s="17">
        <v>16432.8</v>
      </c>
      <c r="D71" s="17">
        <v>7799.1</v>
      </c>
      <c r="E71" s="18">
        <f t="shared" si="17"/>
        <v>0.47460566671534982</v>
      </c>
      <c r="F71" s="17">
        <v>20708.599999999999</v>
      </c>
      <c r="G71" s="17">
        <v>11806.4</v>
      </c>
      <c r="H71" s="18">
        <f t="shared" si="18"/>
        <v>0.57012062621326409</v>
      </c>
      <c r="I71" s="17">
        <f t="shared" si="19"/>
        <v>4007.2999999999993</v>
      </c>
      <c r="J71" s="18">
        <f t="shared" si="20"/>
        <v>1.5138156966829506</v>
      </c>
    </row>
    <row r="72" spans="1:10" s="24" customFormat="1" x14ac:dyDescent="0.25">
      <c r="A72" s="19" t="s">
        <v>69</v>
      </c>
      <c r="B72" s="16" t="s">
        <v>151</v>
      </c>
      <c r="C72" s="17">
        <v>16432.8</v>
      </c>
      <c r="D72" s="17">
        <v>7799.1</v>
      </c>
      <c r="E72" s="18">
        <f t="shared" si="17"/>
        <v>0.47460566671534982</v>
      </c>
      <c r="F72" s="17">
        <v>20708.599999999999</v>
      </c>
      <c r="G72" s="17">
        <v>11806.4</v>
      </c>
      <c r="H72" s="18">
        <f t="shared" si="18"/>
        <v>0.57012062621326409</v>
      </c>
      <c r="I72" s="17">
        <f t="shared" si="19"/>
        <v>4007.2999999999993</v>
      </c>
      <c r="J72" s="18">
        <f t="shared" si="20"/>
        <v>1.5138156966829506</v>
      </c>
    </row>
    <row r="73" spans="1:10" s="24" customFormat="1" x14ac:dyDescent="0.25">
      <c r="A73" s="19" t="s">
        <v>70</v>
      </c>
      <c r="B73" s="16" t="s">
        <v>152</v>
      </c>
      <c r="C73" s="17">
        <v>0</v>
      </c>
      <c r="D73" s="17">
        <v>0</v>
      </c>
      <c r="E73" s="18" t="e">
        <f t="shared" si="17"/>
        <v>#DIV/0!</v>
      </c>
      <c r="F73" s="17"/>
      <c r="G73" s="17"/>
      <c r="H73" s="18" t="e">
        <f t="shared" si="18"/>
        <v>#DIV/0!</v>
      </c>
      <c r="I73" s="17">
        <f t="shared" si="19"/>
        <v>0</v>
      </c>
      <c r="J73" s="18" t="e">
        <f t="shared" si="20"/>
        <v>#DIV/0!</v>
      </c>
    </row>
    <row r="74" spans="1:10" s="24" customFormat="1" x14ac:dyDescent="0.25">
      <c r="A74" s="15" t="s">
        <v>71</v>
      </c>
      <c r="B74" s="16" t="s">
        <v>153</v>
      </c>
      <c r="C74" s="17">
        <v>250</v>
      </c>
      <c r="D74" s="17">
        <v>0</v>
      </c>
      <c r="E74" s="18">
        <f t="shared" si="17"/>
        <v>0</v>
      </c>
      <c r="F74" s="17">
        <v>862.1</v>
      </c>
      <c r="G74" s="17">
        <v>862.1</v>
      </c>
      <c r="H74" s="18">
        <f t="shared" si="18"/>
        <v>1</v>
      </c>
      <c r="I74" s="17">
        <f t="shared" si="19"/>
        <v>862.1</v>
      </c>
      <c r="J74" s="18" t="e">
        <f t="shared" si="20"/>
        <v>#DIV/0!</v>
      </c>
    </row>
    <row r="75" spans="1:10" s="24" customFormat="1" x14ac:dyDescent="0.25">
      <c r="A75" s="25" t="s">
        <v>72</v>
      </c>
      <c r="B75" s="16" t="s">
        <v>154</v>
      </c>
      <c r="C75" s="17">
        <v>250</v>
      </c>
      <c r="D75" s="17">
        <v>0</v>
      </c>
      <c r="E75" s="18">
        <f t="shared" si="17"/>
        <v>0</v>
      </c>
      <c r="F75" s="17">
        <v>862.1</v>
      </c>
      <c r="G75" s="17">
        <v>862.1</v>
      </c>
      <c r="H75" s="18">
        <f t="shared" si="18"/>
        <v>1</v>
      </c>
      <c r="I75" s="17">
        <f t="shared" si="19"/>
        <v>862.1</v>
      </c>
      <c r="J75" s="18" t="e">
        <f t="shared" si="20"/>
        <v>#DIV/0!</v>
      </c>
    </row>
    <row r="76" spans="1:10" s="24" customFormat="1" x14ac:dyDescent="0.25">
      <c r="A76" s="15" t="s">
        <v>73</v>
      </c>
      <c r="B76" s="16" t="s">
        <v>155</v>
      </c>
      <c r="C76" s="17">
        <v>27801.200000000001</v>
      </c>
      <c r="D76" s="17">
        <v>14563.4</v>
      </c>
      <c r="E76" s="18">
        <f t="shared" si="17"/>
        <v>0.52384069752384788</v>
      </c>
      <c r="F76" s="17">
        <v>11626.6</v>
      </c>
      <c r="G76" s="17">
        <v>6898.7</v>
      </c>
      <c r="H76" s="18">
        <f t="shared" si="18"/>
        <v>0.59335489308998324</v>
      </c>
      <c r="I76" s="17">
        <f t="shared" si="19"/>
        <v>-7664.7</v>
      </c>
      <c r="J76" s="18">
        <f t="shared" si="20"/>
        <v>0.47370119614925088</v>
      </c>
    </row>
    <row r="77" spans="1:10" s="24" customFormat="1" x14ac:dyDescent="0.25">
      <c r="A77" s="19" t="s">
        <v>74</v>
      </c>
      <c r="B77" s="16" t="s">
        <v>156</v>
      </c>
      <c r="C77" s="17">
        <v>5500</v>
      </c>
      <c r="D77" s="17">
        <v>3600</v>
      </c>
      <c r="E77" s="18">
        <f t="shared" si="17"/>
        <v>0.65454545454545454</v>
      </c>
      <c r="F77" s="17">
        <v>6250</v>
      </c>
      <c r="G77" s="17">
        <v>4205.7</v>
      </c>
      <c r="H77" s="18">
        <f t="shared" si="18"/>
        <v>0.67291199999999995</v>
      </c>
      <c r="I77" s="17">
        <f t="shared" si="19"/>
        <v>605.69999999999982</v>
      </c>
      <c r="J77" s="18">
        <f t="shared" si="20"/>
        <v>1.16825</v>
      </c>
    </row>
    <row r="78" spans="1:10" s="24" customFormat="1" x14ac:dyDescent="0.25">
      <c r="A78" s="19" t="s">
        <v>75</v>
      </c>
      <c r="B78" s="16" t="s">
        <v>157</v>
      </c>
      <c r="C78" s="17">
        <v>14693.2</v>
      </c>
      <c r="D78" s="17">
        <v>7335.5</v>
      </c>
      <c r="E78" s="18">
        <f t="shared" si="17"/>
        <v>0.49924454849862521</v>
      </c>
      <c r="F78" s="17"/>
      <c r="G78" s="17"/>
      <c r="H78" s="18" t="e">
        <f t="shared" si="18"/>
        <v>#DIV/0!</v>
      </c>
      <c r="I78" s="17">
        <f t="shared" si="19"/>
        <v>-7335.5</v>
      </c>
      <c r="J78" s="18">
        <f t="shared" si="20"/>
        <v>0</v>
      </c>
    </row>
    <row r="79" spans="1:10" s="24" customFormat="1" x14ac:dyDescent="0.25">
      <c r="A79" s="19" t="s">
        <v>76</v>
      </c>
      <c r="B79" s="16" t="s">
        <v>158</v>
      </c>
      <c r="C79" s="17">
        <v>4492.5</v>
      </c>
      <c r="D79" s="17">
        <v>2163</v>
      </c>
      <c r="E79" s="18">
        <f t="shared" si="17"/>
        <v>0.48146911519198665</v>
      </c>
      <c r="F79" s="17">
        <v>3600.1</v>
      </c>
      <c r="G79" s="17">
        <v>2016.5</v>
      </c>
      <c r="H79" s="18">
        <f t="shared" si="18"/>
        <v>0.56012332990750258</v>
      </c>
      <c r="I79" s="17">
        <f t="shared" si="19"/>
        <v>-146.5</v>
      </c>
      <c r="J79" s="18">
        <f t="shared" si="20"/>
        <v>0.93226999537679145</v>
      </c>
    </row>
    <row r="80" spans="1:10" s="24" customFormat="1" x14ac:dyDescent="0.25">
      <c r="A80" s="19" t="s">
        <v>77</v>
      </c>
      <c r="B80" s="16" t="s">
        <v>159</v>
      </c>
      <c r="C80" s="17">
        <v>3115.5</v>
      </c>
      <c r="D80" s="17">
        <v>1464.9</v>
      </c>
      <c r="E80" s="18">
        <f t="shared" si="17"/>
        <v>0.47019740009629274</v>
      </c>
      <c r="F80" s="17">
        <v>1776.5</v>
      </c>
      <c r="G80" s="17">
        <v>676.5</v>
      </c>
      <c r="H80" s="18">
        <f t="shared" si="18"/>
        <v>0.38080495356037153</v>
      </c>
      <c r="I80" s="17">
        <f t="shared" si="19"/>
        <v>-788.40000000000009</v>
      </c>
      <c r="J80" s="18">
        <f t="shared" si="20"/>
        <v>0.46180626663936103</v>
      </c>
    </row>
    <row r="81" spans="1:10" s="24" customFormat="1" x14ac:dyDescent="0.25">
      <c r="A81" s="15" t="s">
        <v>78</v>
      </c>
      <c r="B81" s="16" t="s">
        <v>160</v>
      </c>
      <c r="C81" s="17">
        <v>11167.5</v>
      </c>
      <c r="D81" s="17">
        <v>5848.6</v>
      </c>
      <c r="E81" s="18">
        <f t="shared" si="17"/>
        <v>0.52371614058652338</v>
      </c>
      <c r="F81" s="17">
        <v>12961</v>
      </c>
      <c r="G81" s="17">
        <v>7217</v>
      </c>
      <c r="H81" s="18">
        <f t="shared" si="18"/>
        <v>0.55682431911117969</v>
      </c>
      <c r="I81" s="17">
        <f t="shared" si="19"/>
        <v>1368.3999999999996</v>
      </c>
      <c r="J81" s="18">
        <f t="shared" si="20"/>
        <v>1.2339705228601716</v>
      </c>
    </row>
    <row r="82" spans="1:10" s="24" customFormat="1" x14ac:dyDescent="0.25">
      <c r="A82" s="19" t="s">
        <v>79</v>
      </c>
      <c r="B82" s="16" t="s">
        <v>161</v>
      </c>
      <c r="C82" s="17">
        <v>11167.5</v>
      </c>
      <c r="D82" s="17">
        <v>5848.6</v>
      </c>
      <c r="E82" s="18">
        <f t="shared" si="17"/>
        <v>0.52371614058652338</v>
      </c>
      <c r="F82" s="17">
        <v>12961</v>
      </c>
      <c r="G82" s="17">
        <v>7217</v>
      </c>
      <c r="H82" s="18">
        <f t="shared" si="18"/>
        <v>0.55682431911117969</v>
      </c>
      <c r="I82" s="17">
        <f t="shared" si="19"/>
        <v>1368.3999999999996</v>
      </c>
      <c r="J82" s="18">
        <f t="shared" si="20"/>
        <v>1.2339705228601716</v>
      </c>
    </row>
    <row r="83" spans="1:10" s="24" customFormat="1" x14ac:dyDescent="0.25">
      <c r="A83" s="15" t="s">
        <v>80</v>
      </c>
      <c r="B83" s="16" t="s">
        <v>162</v>
      </c>
      <c r="C83" s="17">
        <v>131</v>
      </c>
      <c r="D83" s="17">
        <v>0</v>
      </c>
      <c r="E83" s="18">
        <f t="shared" si="17"/>
        <v>0</v>
      </c>
      <c r="F83" s="17">
        <v>133</v>
      </c>
      <c r="G83" s="17">
        <v>0</v>
      </c>
      <c r="H83" s="18">
        <f t="shared" si="18"/>
        <v>0</v>
      </c>
      <c r="I83" s="17">
        <f t="shared" si="19"/>
        <v>0</v>
      </c>
      <c r="J83" s="18" t="e">
        <f t="shared" si="20"/>
        <v>#DIV/0!</v>
      </c>
    </row>
    <row r="84" spans="1:10" s="24" customFormat="1" x14ac:dyDescent="0.25">
      <c r="A84" s="19" t="s">
        <v>81</v>
      </c>
      <c r="B84" s="16" t="s">
        <v>163</v>
      </c>
      <c r="C84" s="17">
        <v>131</v>
      </c>
      <c r="D84" s="17">
        <v>0</v>
      </c>
      <c r="E84" s="18">
        <f t="shared" si="17"/>
        <v>0</v>
      </c>
      <c r="F84" s="17">
        <v>133</v>
      </c>
      <c r="G84" s="17">
        <v>0</v>
      </c>
      <c r="H84" s="18">
        <f t="shared" si="18"/>
        <v>0</v>
      </c>
      <c r="I84" s="17">
        <f t="shared" si="19"/>
        <v>0</v>
      </c>
      <c r="J84" s="18" t="e">
        <f t="shared" si="20"/>
        <v>#DIV/0!</v>
      </c>
    </row>
    <row r="85" spans="1:10" s="24" customFormat="1" ht="45" x14ac:dyDescent="0.25">
      <c r="A85" s="20" t="s">
        <v>82</v>
      </c>
      <c r="B85" s="16" t="s">
        <v>164</v>
      </c>
      <c r="C85" s="17">
        <v>92908.6</v>
      </c>
      <c r="D85" s="17">
        <v>53175.199999999997</v>
      </c>
      <c r="E85" s="18">
        <f t="shared" si="17"/>
        <v>0.5723388362325984</v>
      </c>
      <c r="F85" s="17">
        <v>100293.7</v>
      </c>
      <c r="G85" s="17">
        <v>46289.2</v>
      </c>
      <c r="H85" s="18">
        <f t="shared" si="18"/>
        <v>0.46153646739526011</v>
      </c>
      <c r="I85" s="17">
        <f t="shared" si="19"/>
        <v>-6886</v>
      </c>
      <c r="J85" s="18">
        <f t="shared" si="20"/>
        <v>0.87050354300500987</v>
      </c>
    </row>
    <row r="86" spans="1:10" s="24" customFormat="1" ht="30" x14ac:dyDescent="0.25">
      <c r="A86" s="25" t="s">
        <v>83</v>
      </c>
      <c r="B86" s="16" t="s">
        <v>165</v>
      </c>
      <c r="C86" s="17">
        <v>86668.6</v>
      </c>
      <c r="D86" s="17">
        <v>51304.2</v>
      </c>
      <c r="E86" s="18">
        <f t="shared" si="17"/>
        <v>0.59195833323718161</v>
      </c>
      <c r="F86" s="17">
        <v>97352.3</v>
      </c>
      <c r="G86" s="17">
        <v>45747.8</v>
      </c>
      <c r="H86" s="18">
        <f t="shared" si="18"/>
        <v>0.46992007379383949</v>
      </c>
      <c r="I86" s="17">
        <f t="shared" si="19"/>
        <v>-5556.3999999999942</v>
      </c>
      <c r="J86" s="18">
        <f t="shared" si="20"/>
        <v>0.89169697607603282</v>
      </c>
    </row>
    <row r="87" spans="1:10" s="24" customFormat="1" x14ac:dyDescent="0.25">
      <c r="A87" s="25" t="s">
        <v>84</v>
      </c>
      <c r="B87" s="16" t="s">
        <v>166</v>
      </c>
      <c r="C87" s="17">
        <v>0</v>
      </c>
      <c r="D87" s="17">
        <v>0</v>
      </c>
      <c r="E87" s="18"/>
      <c r="F87" s="17">
        <v>2400</v>
      </c>
      <c r="G87" s="17">
        <v>0</v>
      </c>
      <c r="H87" s="18">
        <f t="shared" si="18"/>
        <v>0</v>
      </c>
      <c r="I87" s="17">
        <f t="shared" si="19"/>
        <v>0</v>
      </c>
      <c r="J87" s="18" t="e">
        <f t="shared" si="20"/>
        <v>#DIV/0!</v>
      </c>
    </row>
    <row r="88" spans="1:10" s="24" customFormat="1" x14ac:dyDescent="0.25">
      <c r="A88" s="25" t="s">
        <v>85</v>
      </c>
      <c r="B88" s="16" t="s">
        <v>167</v>
      </c>
      <c r="C88" s="17">
        <v>6240</v>
      </c>
      <c r="D88" s="17">
        <v>1871</v>
      </c>
      <c r="E88" s="18">
        <f t="shared" si="17"/>
        <v>0.29983974358974358</v>
      </c>
      <c r="F88" s="17">
        <v>541.4</v>
      </c>
      <c r="G88" s="17">
        <v>541.4</v>
      </c>
      <c r="H88" s="18">
        <f t="shared" si="18"/>
        <v>1</v>
      </c>
      <c r="I88" s="17">
        <f t="shared" si="19"/>
        <v>-1329.6</v>
      </c>
      <c r="J88" s="18">
        <f t="shared" si="20"/>
        <v>0.28936397648316409</v>
      </c>
    </row>
    <row r="89" spans="1:10" x14ac:dyDescent="0.25">
      <c r="A89" s="15" t="s">
        <v>14</v>
      </c>
      <c r="B89" s="16" t="s">
        <v>12</v>
      </c>
      <c r="C89" s="17">
        <f>C5-C35</f>
        <v>-38224</v>
      </c>
      <c r="D89" s="17">
        <f>D5-D35</f>
        <v>4981.5</v>
      </c>
      <c r="E89" s="18"/>
      <c r="F89" s="17">
        <f>F5-F35</f>
        <v>-63025.800000000279</v>
      </c>
      <c r="G89" s="17">
        <f>G5-G35</f>
        <v>-16596.29999999993</v>
      </c>
      <c r="H89" s="18"/>
      <c r="I89" s="17">
        <f t="shared" si="19"/>
        <v>-21577.79999999993</v>
      </c>
      <c r="J89" s="18">
        <f t="shared" si="20"/>
        <v>-3.3315868714242556</v>
      </c>
    </row>
    <row r="90" spans="1:10" x14ac:dyDescent="0.25">
      <c r="A90" s="15" t="s">
        <v>168</v>
      </c>
      <c r="B90" s="16" t="s">
        <v>12</v>
      </c>
      <c r="C90" s="17">
        <f>C92+C95+C96</f>
        <v>38224</v>
      </c>
      <c r="D90" s="17">
        <f>D92+D95+D96</f>
        <v>-4981.5</v>
      </c>
      <c r="E90" s="17">
        <v>32373.8</v>
      </c>
      <c r="F90" s="17">
        <f>F92+F95+F96</f>
        <v>63025.8</v>
      </c>
      <c r="G90" s="17">
        <f>G92+G95+G96</f>
        <v>-25747.5</v>
      </c>
      <c r="H90" s="18"/>
      <c r="I90" s="17">
        <f t="shared" si="19"/>
        <v>-20766</v>
      </c>
      <c r="J90" s="18">
        <f t="shared" si="20"/>
        <v>5.1686239084613073</v>
      </c>
    </row>
    <row r="91" spans="1:10" x14ac:dyDescent="0.25">
      <c r="A91" s="19" t="s">
        <v>169</v>
      </c>
      <c r="B91" s="16"/>
      <c r="C91" s="17"/>
      <c r="D91" s="17"/>
      <c r="E91" s="18"/>
      <c r="F91" s="17"/>
      <c r="G91" s="17"/>
      <c r="H91" s="18"/>
      <c r="I91" s="17"/>
      <c r="J91" s="18"/>
    </row>
    <row r="92" spans="1:10" x14ac:dyDescent="0.25">
      <c r="A92" s="20" t="s">
        <v>86</v>
      </c>
      <c r="B92" s="16" t="s">
        <v>170</v>
      </c>
      <c r="C92" s="17">
        <f>C93-C94</f>
        <v>21000</v>
      </c>
      <c r="D92" s="17">
        <f>D93-D94</f>
        <v>0</v>
      </c>
      <c r="E92" s="18"/>
      <c r="F92" s="17">
        <f>F93-F94</f>
        <v>26900</v>
      </c>
      <c r="G92" s="17">
        <f>G93-G94</f>
        <v>0</v>
      </c>
      <c r="H92" s="18"/>
      <c r="I92" s="17">
        <f t="shared" si="19"/>
        <v>0</v>
      </c>
      <c r="J92" s="18" t="e">
        <f t="shared" si="20"/>
        <v>#DIV/0!</v>
      </c>
    </row>
    <row r="93" spans="1:10" ht="30" x14ac:dyDescent="0.25">
      <c r="A93" s="20" t="s">
        <v>171</v>
      </c>
      <c r="B93" s="16" t="s">
        <v>172</v>
      </c>
      <c r="C93" s="17">
        <v>21000</v>
      </c>
      <c r="D93" s="17"/>
      <c r="E93" s="18">
        <f t="shared" si="17"/>
        <v>0</v>
      </c>
      <c r="F93" s="17">
        <v>26900</v>
      </c>
      <c r="G93" s="17">
        <v>0</v>
      </c>
      <c r="H93" s="18">
        <f t="shared" si="18"/>
        <v>0</v>
      </c>
      <c r="I93" s="17">
        <f t="shared" si="19"/>
        <v>0</v>
      </c>
      <c r="J93" s="18" t="e">
        <f t="shared" si="20"/>
        <v>#DIV/0!</v>
      </c>
    </row>
    <row r="94" spans="1:10" ht="30" x14ac:dyDescent="0.25">
      <c r="A94" s="20" t="s">
        <v>87</v>
      </c>
      <c r="B94" s="16" t="s">
        <v>173</v>
      </c>
      <c r="C94" s="17">
        <v>0</v>
      </c>
      <c r="D94" s="17">
        <v>0</v>
      </c>
      <c r="E94" s="18"/>
      <c r="F94" s="17">
        <v>0</v>
      </c>
      <c r="G94" s="17">
        <v>0</v>
      </c>
      <c r="H94" s="18" t="e">
        <f t="shared" si="18"/>
        <v>#DIV/0!</v>
      </c>
      <c r="I94" s="17">
        <f t="shared" si="19"/>
        <v>0</v>
      </c>
      <c r="J94" s="18" t="e">
        <f t="shared" si="20"/>
        <v>#DIV/0!</v>
      </c>
    </row>
    <row r="95" spans="1:10" x14ac:dyDescent="0.25">
      <c r="A95" s="20" t="s">
        <v>88</v>
      </c>
      <c r="B95" s="16" t="s">
        <v>174</v>
      </c>
      <c r="C95" s="17">
        <v>0</v>
      </c>
      <c r="D95" s="17">
        <v>0</v>
      </c>
      <c r="E95" s="18">
        <v>0</v>
      </c>
      <c r="F95" s="17">
        <v>0</v>
      </c>
      <c r="G95" s="17">
        <v>0</v>
      </c>
      <c r="H95" s="18"/>
      <c r="I95" s="17">
        <f t="shared" si="19"/>
        <v>0</v>
      </c>
      <c r="J95" s="18" t="e">
        <f t="shared" si="20"/>
        <v>#DIV/0!</v>
      </c>
    </row>
    <row r="96" spans="1:10" x14ac:dyDescent="0.25">
      <c r="A96" s="20" t="s">
        <v>175</v>
      </c>
      <c r="B96" s="16" t="s">
        <v>176</v>
      </c>
      <c r="C96" s="17">
        <v>17224</v>
      </c>
      <c r="D96" s="17">
        <v>-4981.5</v>
      </c>
      <c r="E96" s="18"/>
      <c r="F96" s="17">
        <v>36125.800000000003</v>
      </c>
      <c r="G96" s="17">
        <v>-25747.5</v>
      </c>
      <c r="H96" s="18"/>
      <c r="I96" s="17">
        <f t="shared" si="19"/>
        <v>-20766</v>
      </c>
      <c r="J96" s="18">
        <f t="shared" si="20"/>
        <v>5.1686239084613073</v>
      </c>
    </row>
    <row r="97" spans="1:10" x14ac:dyDescent="0.25">
      <c r="A97" s="21"/>
      <c r="B97" s="21"/>
      <c r="C97" s="22"/>
      <c r="D97" s="22"/>
      <c r="E97" s="21"/>
      <c r="F97" s="21"/>
      <c r="G97" s="21"/>
      <c r="H97" s="21"/>
      <c r="I97" s="21"/>
      <c r="J97" s="21"/>
    </row>
  </sheetData>
  <autoFilter ref="A3:J96" xr:uid="{00000000-0009-0000-0000-000000000000}"/>
  <mergeCells count="11">
    <mergeCell ref="A1:J1"/>
    <mergeCell ref="J2:J3"/>
    <mergeCell ref="I2:I3"/>
    <mergeCell ref="H2:H3"/>
    <mergeCell ref="G2:G3"/>
    <mergeCell ref="F2:F3"/>
    <mergeCell ref="A2:A3"/>
    <mergeCell ref="B2:B3"/>
    <mergeCell ref="C2:C3"/>
    <mergeCell ref="E2:E3"/>
    <mergeCell ref="D2:D3"/>
  </mergeCells>
  <printOptions horizontalCentered="1"/>
  <pageMargins left="0.19685039370078741" right="0.19685039370078741" top="0.19685039370078741" bottom="0.19685039370078741" header="0" footer="0"/>
  <pageSetup paperSize="9" scale="52" fitToHeight="0" orientation="landscape" r:id="rId1"/>
  <headerFooter differentFirst="1">
    <oddFooter>&amp;R&amp;"Times New Roman,обычный"&amp;P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G&lt;/Code&gt;&#10;  &lt;DocLink&gt;287544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810_Орг=34_Ф=0503317G_Период=2020 год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650BABA-0ADC-479C-B7C6-A6470984BA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Авдеева Т.А.</dc:creator>
  <cp:lastModifiedBy>User</cp:lastModifiedBy>
  <cp:lastPrinted>2022-08-25T01:18:30Z</cp:lastPrinted>
  <dcterms:created xsi:type="dcterms:W3CDTF">2022-03-21T03:28:52Z</dcterms:created>
  <dcterms:modified xsi:type="dcterms:W3CDTF">2023-07-18T06:23:59Z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810_Орг=34_Ф=0503317G_Период=2020 год.xlsx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smartbase1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авдеева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