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inupr\Desktop\Размещение на сайт\Для размещения на сайт от 03.09.2025г\Отчет об исполнении бюджета на 01.08.2025г\"/>
    </mc:Choice>
  </mc:AlternateContent>
  <bookViews>
    <workbookView xWindow="0" yWindow="0" windowWidth="28800" windowHeight="13290"/>
  </bookViews>
  <sheets>
    <sheet name="Доходы" sheetId="7" r:id="rId1"/>
    <sheet name="Расходы на 01.08.2025 г." sheetId="5" r:id="rId2"/>
    <sheet name="ПРИЛОЖЕНИЕ К СПРАВКЕ" sheetId="6" r:id="rId3"/>
  </sheets>
  <definedNames>
    <definedName name="_xlnm.Print_Titles" localSheetId="1">'Расходы на 01.08.2025 г.'!$8:$10</definedName>
    <definedName name="_xlnm.Print_Area" localSheetId="2">'ПРИЛОЖЕНИЕ К СПРАВКЕ'!$A$1:$K$39</definedName>
    <definedName name="_xlnm.Print_Area" localSheetId="1">'Расходы на 01.08.2025 г.'!$A$1:$N$135</definedName>
  </definedNames>
  <calcPr calcId="152511"/>
</workbook>
</file>

<file path=xl/calcChain.xml><?xml version="1.0" encoding="utf-8"?>
<calcChain xmlns="http://schemas.openxmlformats.org/spreadsheetml/2006/main">
  <c r="H104" i="7" l="1"/>
  <c r="G104" i="7"/>
  <c r="F104" i="7"/>
  <c r="E104" i="7"/>
  <c r="D104" i="7"/>
  <c r="C104" i="7"/>
  <c r="B104" i="7"/>
  <c r="L98" i="7"/>
  <c r="M97" i="7"/>
  <c r="H97" i="7"/>
  <c r="L96" i="7"/>
  <c r="H96" i="7"/>
  <c r="C96" i="7"/>
  <c r="B96" i="7"/>
  <c r="L95" i="7"/>
  <c r="H95" i="7"/>
  <c r="C95" i="7"/>
  <c r="D95" i="7" s="1"/>
  <c r="B95" i="7"/>
  <c r="L94" i="7"/>
  <c r="H94" i="7"/>
  <c r="L93" i="7"/>
  <c r="H93" i="7"/>
  <c r="C93" i="7"/>
  <c r="B93" i="7"/>
  <c r="L92" i="7"/>
  <c r="D92" i="7"/>
  <c r="C92" i="7"/>
  <c r="B92" i="7"/>
  <c r="D91" i="7"/>
  <c r="C91" i="7"/>
  <c r="B91" i="7"/>
  <c r="C90" i="7"/>
  <c r="D90" i="7" s="1"/>
  <c r="B90" i="7"/>
  <c r="L89" i="7"/>
  <c r="D89" i="7"/>
  <c r="C89" i="7"/>
  <c r="B89" i="7"/>
  <c r="M88" i="7"/>
  <c r="L88" i="7"/>
  <c r="D88" i="7"/>
  <c r="C88" i="7"/>
  <c r="B88" i="7"/>
  <c r="L87" i="7"/>
  <c r="K87" i="7"/>
  <c r="J87" i="7"/>
  <c r="H87" i="7"/>
  <c r="G87" i="7"/>
  <c r="F87" i="7"/>
  <c r="D87" i="7"/>
  <c r="C87" i="7"/>
  <c r="B87" i="7"/>
  <c r="L86" i="7"/>
  <c r="H86" i="7"/>
  <c r="D86" i="7"/>
  <c r="C86" i="7"/>
  <c r="B86" i="7"/>
  <c r="L85" i="7"/>
  <c r="H85" i="7"/>
  <c r="D85" i="7"/>
  <c r="C85" i="7"/>
  <c r="B85" i="7"/>
  <c r="L84" i="7"/>
  <c r="H84" i="7"/>
  <c r="D84" i="7"/>
  <c r="C84" i="7"/>
  <c r="B84" i="7"/>
  <c r="H83" i="7"/>
  <c r="C83" i="7"/>
  <c r="B83" i="7"/>
  <c r="D83" i="7" s="1"/>
  <c r="L82" i="7"/>
  <c r="H82" i="7"/>
  <c r="C82" i="7"/>
  <c r="B82" i="7"/>
  <c r="D82" i="7" s="1"/>
  <c r="M81" i="7"/>
  <c r="L81" i="7"/>
  <c r="I81" i="7"/>
  <c r="H81" i="7"/>
  <c r="C81" i="7"/>
  <c r="B81" i="7"/>
  <c r="D81" i="7" s="1"/>
  <c r="L80" i="7"/>
  <c r="H80" i="7"/>
  <c r="D80" i="7"/>
  <c r="C80" i="7"/>
  <c r="B80" i="7"/>
  <c r="M79" i="7"/>
  <c r="L79" i="7"/>
  <c r="I79" i="7"/>
  <c r="H79" i="7"/>
  <c r="D79" i="7"/>
  <c r="C79" i="7"/>
  <c r="B79" i="7"/>
  <c r="D78" i="7"/>
  <c r="C78" i="7"/>
  <c r="B78" i="7"/>
  <c r="L77" i="7"/>
  <c r="H77" i="7"/>
  <c r="D77" i="7"/>
  <c r="C77" i="7"/>
  <c r="B77" i="7"/>
  <c r="L76" i="7"/>
  <c r="K76" i="7"/>
  <c r="J76" i="7"/>
  <c r="J73" i="7" s="1"/>
  <c r="G76" i="7"/>
  <c r="F76" i="7"/>
  <c r="C76" i="7"/>
  <c r="L75" i="7"/>
  <c r="H75" i="7"/>
  <c r="D75" i="7"/>
  <c r="C75" i="7"/>
  <c r="B75" i="7"/>
  <c r="L74" i="7"/>
  <c r="H74" i="7"/>
  <c r="D74" i="7"/>
  <c r="C74" i="7"/>
  <c r="B74" i="7"/>
  <c r="K73" i="7"/>
  <c r="F73" i="7"/>
  <c r="F46" i="7" s="1"/>
  <c r="F99" i="7" s="1"/>
  <c r="L72" i="7"/>
  <c r="C72" i="7"/>
  <c r="B72" i="7"/>
  <c r="D72" i="7" s="1"/>
  <c r="L71" i="7"/>
  <c r="H71" i="7"/>
  <c r="D71" i="7"/>
  <c r="C71" i="7"/>
  <c r="B71" i="7"/>
  <c r="H70" i="7"/>
  <c r="C70" i="7"/>
  <c r="C58" i="7" s="1"/>
  <c r="B70" i="7"/>
  <c r="L69" i="7"/>
  <c r="H69" i="7"/>
  <c r="C69" i="7"/>
  <c r="B69" i="7"/>
  <c r="L68" i="7"/>
  <c r="C68" i="7"/>
  <c r="B68" i="7"/>
  <c r="D68" i="7" s="1"/>
  <c r="L67" i="7"/>
  <c r="C67" i="7"/>
  <c r="B67" i="7"/>
  <c r="L66" i="7"/>
  <c r="C66" i="7"/>
  <c r="B66" i="7"/>
  <c r="L65" i="7"/>
  <c r="H65" i="7"/>
  <c r="D65" i="7"/>
  <c r="C65" i="7"/>
  <c r="B65" i="7"/>
  <c r="L64" i="7"/>
  <c r="H64" i="7"/>
  <c r="D64" i="7"/>
  <c r="C64" i="7"/>
  <c r="B64" i="7"/>
  <c r="M63" i="7"/>
  <c r="L63" i="7"/>
  <c r="H63" i="7"/>
  <c r="C63" i="7"/>
  <c r="B63" i="7"/>
  <c r="D63" i="7" s="1"/>
  <c r="L62" i="7"/>
  <c r="H62" i="7"/>
  <c r="C62" i="7"/>
  <c r="B62" i="7"/>
  <c r="L61" i="7"/>
  <c r="H61" i="7"/>
  <c r="D61" i="7"/>
  <c r="C61" i="7"/>
  <c r="B61" i="7"/>
  <c r="I60" i="7"/>
  <c r="H60" i="7"/>
  <c r="D60" i="7"/>
  <c r="L59" i="7"/>
  <c r="H59" i="7"/>
  <c r="C59" i="7"/>
  <c r="B59" i="7"/>
  <c r="D59" i="7" s="1"/>
  <c r="K58" i="7"/>
  <c r="J58" i="7"/>
  <c r="G58" i="7"/>
  <c r="F58" i="7"/>
  <c r="F50" i="7" s="1"/>
  <c r="I57" i="7"/>
  <c r="H57" i="7"/>
  <c r="C57" i="7"/>
  <c r="B57" i="7"/>
  <c r="L56" i="7"/>
  <c r="H56" i="7"/>
  <c r="C56" i="7"/>
  <c r="B56" i="7"/>
  <c r="D56" i="7" s="1"/>
  <c r="L55" i="7"/>
  <c r="H55" i="7"/>
  <c r="C55" i="7"/>
  <c r="B55" i="7"/>
  <c r="D55" i="7" s="1"/>
  <c r="C54" i="7"/>
  <c r="B54" i="7"/>
  <c r="D54" i="7" s="1"/>
  <c r="L53" i="7"/>
  <c r="H53" i="7"/>
  <c r="C53" i="7"/>
  <c r="B53" i="7"/>
  <c r="D53" i="7" s="1"/>
  <c r="L52" i="7"/>
  <c r="H52" i="7"/>
  <c r="D52" i="7"/>
  <c r="C52" i="7"/>
  <c r="B52" i="7"/>
  <c r="H51" i="7"/>
  <c r="C51" i="7"/>
  <c r="B51" i="7"/>
  <c r="J50" i="7"/>
  <c r="L49" i="7"/>
  <c r="H49" i="7"/>
  <c r="C49" i="7"/>
  <c r="B49" i="7"/>
  <c r="M48" i="7"/>
  <c r="L48" i="7"/>
  <c r="H48" i="7"/>
  <c r="D48" i="7"/>
  <c r="C48" i="7"/>
  <c r="B48" i="7"/>
  <c r="L47" i="7"/>
  <c r="K47" i="7"/>
  <c r="M71" i="7" s="1"/>
  <c r="J47" i="7"/>
  <c r="H47" i="7"/>
  <c r="G47" i="7"/>
  <c r="I70" i="7" s="1"/>
  <c r="F47" i="7"/>
  <c r="C47" i="7"/>
  <c r="E60" i="7" s="1"/>
  <c r="L45" i="7"/>
  <c r="H45" i="7"/>
  <c r="E45" i="7"/>
  <c r="C45" i="7"/>
  <c r="E88" i="7" s="1"/>
  <c r="B45" i="7"/>
  <c r="L43" i="7"/>
  <c r="H43" i="7"/>
  <c r="C43" i="7"/>
  <c r="D43" i="7" s="1"/>
  <c r="B43" i="7"/>
  <c r="L42" i="7"/>
  <c r="H42" i="7"/>
  <c r="C42" i="7"/>
  <c r="D42" i="7" s="1"/>
  <c r="B42" i="7"/>
  <c r="H41" i="7"/>
  <c r="C41" i="7"/>
  <c r="B41" i="7"/>
  <c r="L40" i="7"/>
  <c r="H40" i="7"/>
  <c r="C40" i="7"/>
  <c r="D40" i="7" s="1"/>
  <c r="B40" i="7"/>
  <c r="L39" i="7"/>
  <c r="H39" i="7"/>
  <c r="C39" i="7"/>
  <c r="B39" i="7"/>
  <c r="B38" i="7" s="1"/>
  <c r="B12" i="7" s="1"/>
  <c r="K38" i="7"/>
  <c r="J38" i="7"/>
  <c r="G38" i="7"/>
  <c r="F38" i="7"/>
  <c r="F12" i="7" s="1"/>
  <c r="C38" i="7"/>
  <c r="L37" i="7"/>
  <c r="H37" i="7"/>
  <c r="C37" i="7"/>
  <c r="B37" i="7"/>
  <c r="L36" i="7"/>
  <c r="H36" i="7"/>
  <c r="C36" i="7"/>
  <c r="B36" i="7"/>
  <c r="D36" i="7" s="1"/>
  <c r="L35" i="7"/>
  <c r="H35" i="7"/>
  <c r="D35" i="7"/>
  <c r="C35" i="7"/>
  <c r="B35" i="7"/>
  <c r="L34" i="7"/>
  <c r="H34" i="7"/>
  <c r="D34" i="7"/>
  <c r="C34" i="7"/>
  <c r="B34" i="7"/>
  <c r="B28" i="7" s="1"/>
  <c r="L33" i="7"/>
  <c r="K33" i="7"/>
  <c r="G33" i="7"/>
  <c r="F33" i="7"/>
  <c r="C33" i="7"/>
  <c r="B33" i="7"/>
  <c r="L32" i="7"/>
  <c r="H32" i="7"/>
  <c r="C32" i="7"/>
  <c r="B32" i="7"/>
  <c r="L31" i="7"/>
  <c r="H31" i="7"/>
  <c r="C31" i="7"/>
  <c r="B31" i="7"/>
  <c r="L30" i="7"/>
  <c r="H30" i="7"/>
  <c r="C30" i="7"/>
  <c r="B30" i="7"/>
  <c r="L29" i="7"/>
  <c r="H29" i="7"/>
  <c r="C29" i="7"/>
  <c r="B29" i="7"/>
  <c r="K28" i="7"/>
  <c r="J28" i="7"/>
  <c r="G28" i="7"/>
  <c r="F28" i="7"/>
  <c r="L27" i="7"/>
  <c r="H27" i="7"/>
  <c r="D27" i="7"/>
  <c r="C27" i="7"/>
  <c r="B27" i="7"/>
  <c r="L26" i="7"/>
  <c r="H26" i="7"/>
  <c r="D26" i="7"/>
  <c r="C26" i="7"/>
  <c r="B26" i="7"/>
  <c r="L25" i="7"/>
  <c r="C25" i="7"/>
  <c r="B25" i="7"/>
  <c r="L24" i="7"/>
  <c r="C24" i="7"/>
  <c r="D24" i="7" s="1"/>
  <c r="B24" i="7"/>
  <c r="K23" i="7"/>
  <c r="L23" i="7" s="1"/>
  <c r="J23" i="7"/>
  <c r="G23" i="7"/>
  <c r="F23" i="7"/>
  <c r="C23" i="7"/>
  <c r="B23" i="7"/>
  <c r="H22" i="7"/>
  <c r="D22" i="7"/>
  <c r="C22" i="7"/>
  <c r="B22" i="7"/>
  <c r="L21" i="7"/>
  <c r="H21" i="7"/>
  <c r="D21" i="7"/>
  <c r="C21" i="7"/>
  <c r="B21" i="7"/>
  <c r="H20" i="7"/>
  <c r="D20" i="7"/>
  <c r="C20" i="7"/>
  <c r="B20" i="7"/>
  <c r="H19" i="7"/>
  <c r="C19" i="7"/>
  <c r="B19" i="7"/>
  <c r="D19" i="7" s="1"/>
  <c r="K18" i="7"/>
  <c r="J18" i="7"/>
  <c r="L18" i="7" s="1"/>
  <c r="G18" i="7"/>
  <c r="F18" i="7"/>
  <c r="H18" i="7" s="1"/>
  <c r="B18" i="7"/>
  <c r="C17" i="7"/>
  <c r="B17" i="7"/>
  <c r="L16" i="7"/>
  <c r="H16" i="7"/>
  <c r="D16" i="7"/>
  <c r="C16" i="7"/>
  <c r="B16" i="7"/>
  <c r="L15" i="7"/>
  <c r="H15" i="7"/>
  <c r="C15" i="7"/>
  <c r="B15" i="7"/>
  <c r="D15" i="7" s="1"/>
  <c r="K14" i="7"/>
  <c r="M33" i="7" s="1"/>
  <c r="J14" i="7"/>
  <c r="H14" i="7"/>
  <c r="G14" i="7"/>
  <c r="I45" i="7" s="1"/>
  <c r="F14" i="7"/>
  <c r="B14" i="7" s="1"/>
  <c r="B13" i="7" s="1"/>
  <c r="C14" i="7"/>
  <c r="J13" i="7"/>
  <c r="K12" i="7"/>
  <c r="J12" i="7"/>
  <c r="J11" i="7"/>
  <c r="G11" i="7"/>
  <c r="D49" i="7" l="1"/>
  <c r="B47" i="7"/>
  <c r="G13" i="7"/>
  <c r="H28" i="7"/>
  <c r="G12" i="7"/>
  <c r="D29" i="7"/>
  <c r="D33" i="7"/>
  <c r="C50" i="7"/>
  <c r="B11" i="7"/>
  <c r="D30" i="7"/>
  <c r="E57" i="7"/>
  <c r="D57" i="7"/>
  <c r="D62" i="7"/>
  <c r="B58" i="7"/>
  <c r="B50" i="7" s="1"/>
  <c r="I11" i="7"/>
  <c r="H11" i="7"/>
  <c r="D14" i="7"/>
  <c r="C11" i="7"/>
  <c r="D23" i="7"/>
  <c r="D25" i="7"/>
  <c r="C28" i="7"/>
  <c r="M28" i="7"/>
  <c r="L28" i="7"/>
  <c r="D31" i="7"/>
  <c r="I33" i="7"/>
  <c r="H33" i="7"/>
  <c r="G73" i="7"/>
  <c r="D32" i="7"/>
  <c r="L38" i="7"/>
  <c r="M38" i="7"/>
  <c r="L58" i="7"/>
  <c r="K50" i="7"/>
  <c r="F100" i="7"/>
  <c r="J46" i="7"/>
  <c r="J99" i="7" s="1"/>
  <c r="J100" i="7" s="1"/>
  <c r="L73" i="7"/>
  <c r="M12" i="7"/>
  <c r="L12" i="7"/>
  <c r="F13" i="7"/>
  <c r="K13" i="7"/>
  <c r="H38" i="7"/>
  <c r="D41" i="7"/>
  <c r="H58" i="7"/>
  <c r="G50" i="7"/>
  <c r="C73" i="7"/>
  <c r="D93" i="7"/>
  <c r="D38" i="7"/>
  <c r="B76" i="7"/>
  <c r="B73" i="7" s="1"/>
  <c r="M14" i="7"/>
  <c r="F11" i="7"/>
  <c r="K11" i="7"/>
  <c r="I14" i="7"/>
  <c r="L14" i="7"/>
  <c r="C18" i="7"/>
  <c r="D37" i="7"/>
  <c r="D39" i="7"/>
  <c r="D45" i="7"/>
  <c r="D51" i="7"/>
  <c r="D69" i="7"/>
  <c r="C107" i="5"/>
  <c r="D119" i="5"/>
  <c r="D108" i="5"/>
  <c r="C119" i="5"/>
  <c r="C108" i="5"/>
  <c r="D18" i="7" l="1"/>
  <c r="D50" i="7"/>
  <c r="I36" i="7"/>
  <c r="I35" i="7"/>
  <c r="I34" i="7"/>
  <c r="I22" i="7"/>
  <c r="I21" i="7"/>
  <c r="I19" i="7"/>
  <c r="H13" i="7"/>
  <c r="I20" i="7"/>
  <c r="I43" i="7"/>
  <c r="I42" i="7"/>
  <c r="I39" i="7"/>
  <c r="I38" i="7"/>
  <c r="I37" i="7"/>
  <c r="I16" i="7"/>
  <c r="I40" i="7"/>
  <c r="I27" i="7"/>
  <c r="I26" i="7"/>
  <c r="I30" i="7"/>
  <c r="I29" i="7"/>
  <c r="I41" i="7"/>
  <c r="I32" i="7"/>
  <c r="I23" i="7"/>
  <c r="I31" i="7"/>
  <c r="I18" i="7"/>
  <c r="I15" i="7"/>
  <c r="M11" i="7"/>
  <c r="L11" i="7"/>
  <c r="M16" i="7"/>
  <c r="M15" i="7"/>
  <c r="M40" i="7"/>
  <c r="M35" i="7"/>
  <c r="M27" i="7"/>
  <c r="M26" i="7"/>
  <c r="M25" i="7"/>
  <c r="M24" i="7"/>
  <c r="L13" i="7"/>
  <c r="M32" i="7"/>
  <c r="M31" i="7"/>
  <c r="M30" i="7"/>
  <c r="M29" i="7"/>
  <c r="M21" i="7"/>
  <c r="M42" i="7"/>
  <c r="M37" i="7"/>
  <c r="M34" i="7"/>
  <c r="M43" i="7"/>
  <c r="M39" i="7"/>
  <c r="M23" i="7"/>
  <c r="M18" i="7"/>
  <c r="C12" i="7"/>
  <c r="E28" i="7"/>
  <c r="D28" i="7"/>
  <c r="C13" i="7"/>
  <c r="D76" i="7"/>
  <c r="D58" i="7"/>
  <c r="I28" i="7"/>
  <c r="E11" i="7"/>
  <c r="D11" i="7"/>
  <c r="H50" i="7"/>
  <c r="C46" i="7"/>
  <c r="E73" i="7"/>
  <c r="D73" i="7"/>
  <c r="K46" i="7"/>
  <c r="M50" i="7"/>
  <c r="L50" i="7"/>
  <c r="G46" i="7"/>
  <c r="I50" i="7" s="1"/>
  <c r="H73" i="7"/>
  <c r="I12" i="7"/>
  <c r="H12" i="7"/>
  <c r="D47" i="7"/>
  <c r="B46" i="7"/>
  <c r="B99" i="7" s="1"/>
  <c r="B100" i="7" s="1"/>
  <c r="D67" i="5"/>
  <c r="D65" i="5"/>
  <c r="C99" i="7" l="1"/>
  <c r="E90" i="7"/>
  <c r="E87" i="7"/>
  <c r="E86" i="7"/>
  <c r="E85" i="7"/>
  <c r="E84" i="7"/>
  <c r="E82" i="7"/>
  <c r="E81" i="7"/>
  <c r="E75" i="7"/>
  <c r="E74" i="7"/>
  <c r="E68" i="7"/>
  <c r="E62" i="7"/>
  <c r="E55" i="7"/>
  <c r="E54" i="7"/>
  <c r="E49" i="7"/>
  <c r="E79" i="7"/>
  <c r="E78" i="7"/>
  <c r="E83" i="7"/>
  <c r="E63" i="7"/>
  <c r="E59" i="7"/>
  <c r="E56" i="7"/>
  <c r="E46" i="7"/>
  <c r="E91" i="7"/>
  <c r="E89" i="7"/>
  <c r="E77" i="7"/>
  <c r="E64" i="7"/>
  <c r="E52" i="7"/>
  <c r="D46" i="7"/>
  <c r="E80" i="7"/>
  <c r="E47" i="7"/>
  <c r="E65" i="7"/>
  <c r="E48" i="7"/>
  <c r="E61" i="7"/>
  <c r="E53" i="7"/>
  <c r="E76" i="7"/>
  <c r="E51" i="7"/>
  <c r="E72" i="7"/>
  <c r="E69" i="7"/>
  <c r="E71" i="7"/>
  <c r="E58" i="7"/>
  <c r="E12" i="7"/>
  <c r="D12" i="7"/>
  <c r="E50" i="7"/>
  <c r="I73" i="7"/>
  <c r="K99" i="7"/>
  <c r="M69" i="7"/>
  <c r="M68" i="7"/>
  <c r="M87" i="7"/>
  <c r="M86" i="7"/>
  <c r="M85" i="7"/>
  <c r="M84" i="7"/>
  <c r="M80" i="7"/>
  <c r="M75" i="7"/>
  <c r="M74" i="7"/>
  <c r="M67" i="7"/>
  <c r="M66" i="7"/>
  <c r="M65" i="7"/>
  <c r="M61" i="7"/>
  <c r="M53" i="7"/>
  <c r="L46" i="7"/>
  <c r="M82" i="7"/>
  <c r="M73" i="7"/>
  <c r="M62" i="7"/>
  <c r="M55" i="7"/>
  <c r="M49" i="7"/>
  <c r="M76" i="7"/>
  <c r="M59" i="7"/>
  <c r="M56" i="7"/>
  <c r="M89" i="7"/>
  <c r="M77" i="7"/>
  <c r="M47" i="7"/>
  <c r="M64" i="7"/>
  <c r="M52" i="7"/>
  <c r="M72" i="7"/>
  <c r="M58" i="7"/>
  <c r="E13" i="7"/>
  <c r="E36" i="7"/>
  <c r="E41" i="7"/>
  <c r="E21" i="7"/>
  <c r="E34" i="7"/>
  <c r="E22" i="7"/>
  <c r="E37" i="7"/>
  <c r="E43" i="7"/>
  <c r="E39" i="7"/>
  <c r="E35" i="7"/>
  <c r="E19" i="7"/>
  <c r="E42" i="7"/>
  <c r="D13" i="7"/>
  <c r="E24" i="7"/>
  <c r="E30" i="7"/>
  <c r="E14" i="7"/>
  <c r="E23" i="7"/>
  <c r="E27" i="7"/>
  <c r="E31" i="7"/>
  <c r="E16" i="7"/>
  <c r="E38" i="7"/>
  <c r="E15" i="7"/>
  <c r="E29" i="7"/>
  <c r="E20" i="7"/>
  <c r="E40" i="7"/>
  <c r="E33" i="7"/>
  <c r="E26" i="7"/>
  <c r="E25" i="7"/>
  <c r="E32" i="7"/>
  <c r="E18" i="7"/>
  <c r="G99" i="7"/>
  <c r="I88" i="7"/>
  <c r="I82" i="7"/>
  <c r="I80" i="7"/>
  <c r="I77" i="7"/>
  <c r="I65" i="7"/>
  <c r="I64" i="7"/>
  <c r="I63" i="7"/>
  <c r="I62" i="7"/>
  <c r="I61" i="7"/>
  <c r="I59" i="7"/>
  <c r="I56" i="7"/>
  <c r="I55" i="7"/>
  <c r="I53" i="7"/>
  <c r="I52" i="7"/>
  <c r="I49" i="7"/>
  <c r="I48" i="7"/>
  <c r="I87" i="7"/>
  <c r="I89" i="7"/>
  <c r="I71" i="7"/>
  <c r="I58" i="7"/>
  <c r="I91" i="7"/>
  <c r="I86" i="7"/>
  <c r="I85" i="7"/>
  <c r="I84" i="7"/>
  <c r="I75" i="7"/>
  <c r="I74" i="7"/>
  <c r="I69" i="7"/>
  <c r="I51" i="7"/>
  <c r="I90" i="7"/>
  <c r="I47" i="7"/>
  <c r="H46" i="7"/>
  <c r="I76" i="7"/>
  <c r="D16" i="5"/>
  <c r="D13" i="5"/>
  <c r="H99" i="7" l="1"/>
  <c r="G100" i="7"/>
  <c r="I97" i="7"/>
  <c r="I99" i="7"/>
  <c r="I95" i="7"/>
  <c r="I94" i="7"/>
  <c r="I93" i="7"/>
  <c r="E100" i="7"/>
  <c r="L99" i="7"/>
  <c r="K100" i="7"/>
  <c r="M92" i="7"/>
  <c r="M94" i="7"/>
  <c r="M93" i="7"/>
  <c r="M98" i="7"/>
  <c r="M95" i="7"/>
  <c r="M99" i="7"/>
  <c r="D99" i="7"/>
  <c r="C100" i="7"/>
  <c r="D100" i="7" s="1"/>
  <c r="E99" i="7"/>
  <c r="E93" i="7"/>
  <c r="E92" i="7"/>
  <c r="E95" i="7"/>
  <c r="C67" i="5"/>
  <c r="L100" i="7" l="1"/>
  <c r="M96" i="7"/>
  <c r="M13" i="7"/>
  <c r="M100" i="7" s="1"/>
  <c r="M46" i="7"/>
  <c r="H100" i="7"/>
  <c r="I13" i="7"/>
  <c r="I100" i="7" s="1"/>
  <c r="I46" i="7"/>
  <c r="G107" i="5"/>
  <c r="M67" i="5" l="1"/>
  <c r="C65" i="5"/>
  <c r="C16" i="5"/>
  <c r="J19" i="6" l="1"/>
  <c r="L50" i="5" l="1"/>
  <c r="K50" i="5"/>
  <c r="H64" i="5" l="1"/>
  <c r="G64" i="5"/>
  <c r="F31" i="6" l="1"/>
  <c r="L64" i="5" l="1"/>
  <c r="M64" i="5"/>
  <c r="N64" i="5"/>
  <c r="K64" i="5"/>
  <c r="F38" i="6"/>
  <c r="F37" i="6"/>
  <c r="F36" i="6"/>
  <c r="F34" i="6"/>
  <c r="F33" i="6"/>
  <c r="F29" i="6"/>
  <c r="F28" i="6"/>
  <c r="F27" i="6"/>
  <c r="F26" i="6"/>
  <c r="F25" i="6"/>
  <c r="F24" i="6"/>
  <c r="F22" i="6"/>
  <c r="H19" i="6"/>
  <c r="G19" i="6"/>
  <c r="F19" i="6" s="1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E19" i="6"/>
  <c r="D19" i="6"/>
  <c r="C19" i="6" l="1"/>
  <c r="H107" i="5"/>
  <c r="I59" i="5" l="1"/>
  <c r="H58" i="5"/>
  <c r="G58" i="5"/>
  <c r="I61" i="5"/>
  <c r="C61" i="5"/>
  <c r="D61" i="5"/>
  <c r="E61" i="5" l="1"/>
  <c r="I58" i="5"/>
  <c r="G53" i="5"/>
  <c r="G36" i="5"/>
  <c r="K76" i="5" l="1"/>
  <c r="M68" i="5"/>
  <c r="I38" i="6" l="1"/>
  <c r="K19" i="6" l="1"/>
  <c r="I119" i="5" l="1"/>
  <c r="I118" i="5"/>
  <c r="I117" i="5"/>
  <c r="I116" i="5"/>
  <c r="I115" i="5"/>
  <c r="I114" i="5"/>
  <c r="I113" i="5"/>
  <c r="I112" i="5"/>
  <c r="I111" i="5"/>
  <c r="I110" i="5"/>
  <c r="I109" i="5"/>
  <c r="I108" i="5"/>
  <c r="I106" i="5"/>
  <c r="I105" i="5"/>
  <c r="H104" i="5"/>
  <c r="G104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7" i="5"/>
  <c r="H76" i="5"/>
  <c r="G76" i="5"/>
  <c r="I74" i="5"/>
  <c r="I69" i="5"/>
  <c r="I67" i="5"/>
  <c r="I66" i="5"/>
  <c r="I65" i="5"/>
  <c r="I60" i="5"/>
  <c r="I57" i="5"/>
  <c r="I56" i="5"/>
  <c r="I55" i="5"/>
  <c r="I54" i="5"/>
  <c r="H53" i="5"/>
  <c r="I53" i="5" s="1"/>
  <c r="I52" i="5"/>
  <c r="I51" i="5"/>
  <c r="H50" i="5"/>
  <c r="G50" i="5"/>
  <c r="I49" i="5"/>
  <c r="I48" i="5"/>
  <c r="I47" i="5"/>
  <c r="I46" i="5"/>
  <c r="I45" i="5"/>
  <c r="I44" i="5"/>
  <c r="H43" i="5"/>
  <c r="G43" i="5"/>
  <c r="I42" i="5"/>
  <c r="I41" i="5"/>
  <c r="H40" i="5"/>
  <c r="G40" i="5"/>
  <c r="I39" i="5"/>
  <c r="I38" i="5"/>
  <c r="I37" i="5"/>
  <c r="H36" i="5"/>
  <c r="I35" i="5"/>
  <c r="I34" i="5"/>
  <c r="I33" i="5"/>
  <c r="I30" i="5"/>
  <c r="I29" i="5"/>
  <c r="H28" i="5"/>
  <c r="G28" i="5"/>
  <c r="I27" i="5"/>
  <c r="I26" i="5"/>
  <c r="I25" i="5"/>
  <c r="H24" i="5"/>
  <c r="G24" i="5"/>
  <c r="I21" i="5"/>
  <c r="I20" i="5"/>
  <c r="I18" i="5"/>
  <c r="I17" i="5"/>
  <c r="I16" i="5"/>
  <c r="I15" i="5"/>
  <c r="I14" i="5"/>
  <c r="H13" i="5"/>
  <c r="G13" i="5"/>
  <c r="G11" i="5" l="1"/>
  <c r="H11" i="5"/>
  <c r="G72" i="5"/>
  <c r="G68" i="5" s="1"/>
  <c r="H72" i="5"/>
  <c r="I40" i="5"/>
  <c r="I76" i="5"/>
  <c r="I36" i="5"/>
  <c r="I28" i="5"/>
  <c r="I50" i="5"/>
  <c r="I104" i="5"/>
  <c r="I13" i="5"/>
  <c r="I43" i="5"/>
  <c r="I24" i="5"/>
  <c r="I64" i="5"/>
  <c r="H68" i="5" l="1"/>
  <c r="D68" i="5" s="1"/>
  <c r="I72" i="5"/>
  <c r="J53" i="5"/>
  <c r="J58" i="5"/>
  <c r="J64" i="5"/>
  <c r="J43" i="5"/>
  <c r="I11" i="5"/>
  <c r="J62" i="5"/>
  <c r="J22" i="5"/>
  <c r="J36" i="5"/>
  <c r="J50" i="5"/>
  <c r="J40" i="5"/>
  <c r="J13" i="5"/>
  <c r="J28" i="5"/>
  <c r="J24" i="5"/>
  <c r="I68" i="5" l="1"/>
  <c r="J11" i="5"/>
  <c r="E16" i="5" l="1"/>
  <c r="L36" i="5" l="1"/>
  <c r="D74" i="5" l="1"/>
  <c r="L24" i="5"/>
  <c r="D103" i="5" l="1"/>
  <c r="C103" i="5"/>
  <c r="D102" i="5"/>
  <c r="C102" i="5"/>
  <c r="C64" i="5"/>
  <c r="C63" i="5"/>
  <c r="D101" i="5" l="1"/>
  <c r="L22" i="5" l="1"/>
  <c r="I34" i="6" l="1"/>
  <c r="D41" i="5" l="1"/>
  <c r="C41" i="5"/>
  <c r="L40" i="5"/>
  <c r="K40" i="5"/>
  <c r="M41" i="5"/>
  <c r="E41" i="5" l="1"/>
  <c r="M25" i="5" l="1"/>
  <c r="D33" i="5" l="1"/>
  <c r="M32" i="5"/>
  <c r="M31" i="5" l="1"/>
  <c r="K24" i="5" l="1"/>
  <c r="C24" i="5" l="1"/>
  <c r="C74" i="5"/>
  <c r="I29" i="6" l="1"/>
  <c r="I28" i="6"/>
  <c r="L43" i="5" l="1"/>
  <c r="C11" i="6" l="1"/>
  <c r="D11" i="6"/>
  <c r="H11" i="6"/>
  <c r="C9" i="6"/>
  <c r="D9" i="6"/>
  <c r="H9" i="6"/>
  <c r="K9" i="6"/>
  <c r="K7" i="6"/>
  <c r="H7" i="6"/>
  <c r="D7" i="6"/>
  <c r="C7" i="6"/>
  <c r="E11" i="6" l="1"/>
  <c r="E9" i="6"/>
  <c r="E7" i="6"/>
  <c r="C101" i="5" l="1"/>
  <c r="M24" i="5" l="1"/>
  <c r="C26" i="5"/>
  <c r="D26" i="5"/>
  <c r="E26" i="5" l="1"/>
  <c r="D24" i="5"/>
  <c r="E24" i="5" s="1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L101" i="5"/>
  <c r="K101" i="5"/>
  <c r="N24" i="5"/>
  <c r="M26" i="5"/>
  <c r="D86" i="5" l="1"/>
  <c r="D63" i="5"/>
  <c r="H6" i="6" l="1"/>
  <c r="M74" i="5" l="1"/>
  <c r="D106" i="5"/>
  <c r="C106" i="5"/>
  <c r="D88" i="5"/>
  <c r="C88" i="5"/>
  <c r="M27" i="5" l="1"/>
  <c r="D42" i="5" l="1"/>
  <c r="C42" i="5" l="1"/>
  <c r="E42" i="5" s="1"/>
  <c r="K107" i="5" l="1"/>
  <c r="K72" i="5" s="1"/>
  <c r="C72" i="5" l="1"/>
  <c r="H8" i="6" l="1"/>
  <c r="L13" i="5" l="1"/>
  <c r="M42" i="5"/>
  <c r="C40" i="5" l="1"/>
  <c r="M40" i="5"/>
  <c r="D40" i="5"/>
  <c r="E40" i="5" l="1"/>
  <c r="K13" i="5"/>
  <c r="C13" i="5" s="1"/>
  <c r="L28" i="5"/>
  <c r="K28" i="5"/>
  <c r="M28" i="5" l="1"/>
  <c r="C10" i="6" l="1"/>
  <c r="C8" i="6"/>
  <c r="C6" i="6"/>
  <c r="D105" i="5" l="1"/>
  <c r="C105" i="5"/>
  <c r="C104" i="5" s="1"/>
  <c r="E104" i="5" s="1"/>
  <c r="C46" i="5" l="1"/>
  <c r="C47" i="5"/>
  <c r="K43" i="5" l="1"/>
  <c r="C43" i="5" s="1"/>
  <c r="D47" i="5"/>
  <c r="E47" i="5" s="1"/>
  <c r="C86" i="5" l="1"/>
  <c r="C68" i="5"/>
  <c r="C76" i="5"/>
  <c r="M43" i="5"/>
  <c r="D43" i="5"/>
  <c r="D87" i="5" l="1"/>
  <c r="C87" i="5"/>
  <c r="L58" i="5" l="1"/>
  <c r="I26" i="6" l="1"/>
  <c r="I27" i="6"/>
  <c r="I33" i="6"/>
  <c r="I36" i="6"/>
  <c r="I37" i="6"/>
  <c r="I25" i="6"/>
  <c r="C21" i="5" l="1"/>
  <c r="D27" i="5"/>
  <c r="C27" i="5"/>
  <c r="E27" i="5" l="1"/>
  <c r="C28" i="5"/>
  <c r="K62" i="5" l="1"/>
  <c r="C62" i="5" s="1"/>
  <c r="L107" i="5" l="1"/>
  <c r="L76" i="5"/>
  <c r="L69" i="5"/>
  <c r="L62" i="5"/>
  <c r="D62" i="5" s="1"/>
  <c r="K58" i="5"/>
  <c r="L53" i="5"/>
  <c r="K53" i="5"/>
  <c r="C50" i="5"/>
  <c r="K36" i="5"/>
  <c r="C36" i="5" s="1"/>
  <c r="K22" i="5"/>
  <c r="M107" i="5" l="1"/>
  <c r="L72" i="5"/>
  <c r="D72" i="5" s="1"/>
  <c r="E72" i="5" s="1"/>
  <c r="L11" i="5"/>
  <c r="K11" i="5"/>
  <c r="M76" i="5"/>
  <c r="E74" i="5"/>
  <c r="N36" i="5" l="1"/>
  <c r="N40" i="5"/>
  <c r="N43" i="5"/>
  <c r="M72" i="5"/>
  <c r="N62" i="5" l="1"/>
  <c r="D66" i="5"/>
  <c r="E66" i="5" s="1"/>
  <c r="D46" i="5"/>
  <c r="K6" i="6"/>
  <c r="K8" i="6"/>
  <c r="H10" i="6"/>
  <c r="D59" i="5"/>
  <c r="E46" i="5" l="1"/>
  <c r="C25" i="5" l="1"/>
  <c r="M16" i="5"/>
  <c r="M18" i="5"/>
  <c r="M19" i="5"/>
  <c r="M20" i="5"/>
  <c r="M21" i="5"/>
  <c r="M14" i="5"/>
  <c r="D31" i="5" l="1"/>
  <c r="C31" i="5"/>
  <c r="E31" i="5" l="1"/>
  <c r="M69" i="5"/>
  <c r="I22" i="6" l="1"/>
  <c r="D118" i="5"/>
  <c r="C118" i="5"/>
  <c r="D117" i="5"/>
  <c r="C117" i="5"/>
  <c r="D116" i="5"/>
  <c r="C116" i="5"/>
  <c r="D115" i="5"/>
  <c r="C115" i="5"/>
  <c r="D114" i="5"/>
  <c r="C114" i="5"/>
  <c r="D113" i="5"/>
  <c r="C113" i="5"/>
  <c r="D112" i="5"/>
  <c r="C112" i="5"/>
  <c r="D111" i="5"/>
  <c r="C111" i="5"/>
  <c r="D110" i="5"/>
  <c r="C110" i="5"/>
  <c r="D109" i="5"/>
  <c r="C109" i="5"/>
  <c r="D100" i="5"/>
  <c r="C100" i="5"/>
  <c r="D99" i="5"/>
  <c r="C99" i="5"/>
  <c r="D98" i="5"/>
  <c r="C98" i="5"/>
  <c r="D97" i="5"/>
  <c r="C97" i="5"/>
  <c r="D96" i="5"/>
  <c r="C96" i="5"/>
  <c r="D95" i="5"/>
  <c r="C95" i="5"/>
  <c r="D94" i="5"/>
  <c r="C94" i="5"/>
  <c r="D93" i="5"/>
  <c r="C93" i="5"/>
  <c r="D92" i="5"/>
  <c r="C92" i="5"/>
  <c r="D91" i="5"/>
  <c r="C91" i="5"/>
  <c r="D90" i="5"/>
  <c r="C90" i="5"/>
  <c r="D89" i="5"/>
  <c r="C89" i="5"/>
  <c r="D85" i="5"/>
  <c r="C85" i="5"/>
  <c r="D84" i="5"/>
  <c r="C84" i="5"/>
  <c r="D83" i="5"/>
  <c r="C83" i="5"/>
  <c r="D82" i="5"/>
  <c r="C82" i="5"/>
  <c r="D81" i="5"/>
  <c r="C81" i="5"/>
  <c r="D80" i="5"/>
  <c r="C80" i="5"/>
  <c r="D79" i="5"/>
  <c r="C79" i="5"/>
  <c r="D78" i="5"/>
  <c r="C78" i="5"/>
  <c r="D77" i="5"/>
  <c r="C77" i="5"/>
  <c r="D10" i="6"/>
  <c r="D8" i="6"/>
  <c r="D6" i="6"/>
  <c r="I24" i="6"/>
  <c r="M119" i="5"/>
  <c r="M118" i="5"/>
  <c r="M117" i="5"/>
  <c r="M116" i="5"/>
  <c r="M115" i="5"/>
  <c r="M114" i="5"/>
  <c r="M113" i="5"/>
  <c r="M112" i="5"/>
  <c r="M111" i="5"/>
  <c r="M110" i="5"/>
  <c r="M109" i="5"/>
  <c r="M108" i="5"/>
  <c r="M78" i="5"/>
  <c r="M77" i="5"/>
  <c r="D64" i="5" l="1"/>
  <c r="F114" i="5" s="1"/>
  <c r="E110" i="5"/>
  <c r="E111" i="5"/>
  <c r="E112" i="5"/>
  <c r="E113" i="5"/>
  <c r="E114" i="5"/>
  <c r="E115" i="5"/>
  <c r="E117" i="5"/>
  <c r="F117" i="5"/>
  <c r="E118" i="5"/>
  <c r="F118" i="5"/>
  <c r="E116" i="5"/>
  <c r="E84" i="5"/>
  <c r="F84" i="5"/>
  <c r="E79" i="5"/>
  <c r="E80" i="5"/>
  <c r="E81" i="5"/>
  <c r="E82" i="5"/>
  <c r="E83" i="5"/>
  <c r="E85" i="5"/>
  <c r="E89" i="5"/>
  <c r="E90" i="5"/>
  <c r="E91" i="5"/>
  <c r="E92" i="5"/>
  <c r="E93" i="5"/>
  <c r="E94" i="5"/>
  <c r="E95" i="5"/>
  <c r="E96" i="5"/>
  <c r="E97" i="5"/>
  <c r="E98" i="5"/>
  <c r="E99" i="5"/>
  <c r="E100" i="5"/>
  <c r="E86" i="5"/>
  <c r="E10" i="6"/>
  <c r="E8" i="6"/>
  <c r="E6" i="6"/>
  <c r="E105" i="5"/>
  <c r="E106" i="5"/>
  <c r="E78" i="5"/>
  <c r="E88" i="5"/>
  <c r="D107" i="5"/>
  <c r="E107" i="5" s="1"/>
  <c r="E109" i="5"/>
  <c r="F115" i="5"/>
  <c r="E77" i="5"/>
  <c r="E119" i="5"/>
  <c r="D76" i="5"/>
  <c r="E108" i="5"/>
  <c r="F112" i="5"/>
  <c r="D58" i="5"/>
  <c r="C58" i="5"/>
  <c r="C53" i="5"/>
  <c r="D50" i="5"/>
  <c r="F98" i="5" s="1"/>
  <c r="D36" i="5"/>
  <c r="F79" i="5"/>
  <c r="C45" i="5"/>
  <c r="D45" i="5"/>
  <c r="F95" i="5" s="1"/>
  <c r="C14" i="5"/>
  <c r="C15" i="5"/>
  <c r="C17" i="5"/>
  <c r="C18" i="5"/>
  <c r="C19" i="5"/>
  <c r="C20" i="5"/>
  <c r="C23" i="5"/>
  <c r="C29" i="5"/>
  <c r="C30" i="5"/>
  <c r="C32" i="5"/>
  <c r="C33" i="5"/>
  <c r="C34" i="5"/>
  <c r="C35" i="5"/>
  <c r="C37" i="5"/>
  <c r="C38" i="5"/>
  <c r="C39" i="5"/>
  <c r="C44" i="5"/>
  <c r="C48" i="5"/>
  <c r="C49" i="5"/>
  <c r="C51" i="5"/>
  <c r="C52" i="5"/>
  <c r="C54" i="5"/>
  <c r="C55" i="5"/>
  <c r="C56" i="5"/>
  <c r="C57" i="5"/>
  <c r="C59" i="5"/>
  <c r="C60" i="5"/>
  <c r="D21" i="5"/>
  <c r="D23" i="5"/>
  <c r="D25" i="5"/>
  <c r="F80" i="5" s="1"/>
  <c r="D29" i="5"/>
  <c r="F82" i="5" s="1"/>
  <c r="D30" i="5"/>
  <c r="D32" i="5"/>
  <c r="F85" i="5" s="1"/>
  <c r="D34" i="5"/>
  <c r="D35" i="5"/>
  <c r="D37" i="5"/>
  <c r="F90" i="5" s="1"/>
  <c r="D38" i="5"/>
  <c r="F91" i="5" s="1"/>
  <c r="D39" i="5"/>
  <c r="F92" i="5" s="1"/>
  <c r="F93" i="5"/>
  <c r="D44" i="5"/>
  <c r="D48" i="5"/>
  <c r="F96" i="5" s="1"/>
  <c r="D49" i="5"/>
  <c r="F97" i="5" s="1"/>
  <c r="D51" i="5"/>
  <c r="F99" i="5" s="1"/>
  <c r="D52" i="5"/>
  <c r="F100" i="5" s="1"/>
  <c r="D53" i="5"/>
  <c r="D54" i="5"/>
  <c r="D55" i="5"/>
  <c r="D56" i="5"/>
  <c r="D57" i="5"/>
  <c r="F110" i="5"/>
  <c r="D60" i="5"/>
  <c r="F111" i="5" s="1"/>
  <c r="F113" i="5"/>
  <c r="F83" i="5" l="1"/>
  <c r="E30" i="5"/>
  <c r="F94" i="5"/>
  <c r="E44" i="5"/>
  <c r="E38" i="5"/>
  <c r="F89" i="5"/>
  <c r="E36" i="5"/>
  <c r="F109" i="5"/>
  <c r="F116" i="5"/>
  <c r="C22" i="5"/>
  <c r="C11" i="5" s="1"/>
  <c r="M13" i="5"/>
  <c r="E76" i="5"/>
  <c r="D28" i="5"/>
  <c r="D22" i="5"/>
  <c r="E52" i="5"/>
  <c r="E63" i="5"/>
  <c r="E60" i="5"/>
  <c r="E59" i="5"/>
  <c r="E54" i="5"/>
  <c r="E51" i="5"/>
  <c r="E49" i="5"/>
  <c r="E43" i="5"/>
  <c r="E34" i="5"/>
  <c r="E32" i="5"/>
  <c r="E29" i="5"/>
  <c r="E25" i="5"/>
  <c r="E23" i="5"/>
  <c r="E21" i="5"/>
  <c r="E62" i="5"/>
  <c r="E58" i="5"/>
  <c r="E57" i="5"/>
  <c r="E56" i="5"/>
  <c r="E55" i="5"/>
  <c r="E53" i="5"/>
  <c r="E50" i="5"/>
  <c r="E48" i="5"/>
  <c r="E39" i="5"/>
  <c r="E37" i="5"/>
  <c r="E35" i="5"/>
  <c r="E33" i="5"/>
  <c r="E45" i="5"/>
  <c r="D20" i="5"/>
  <c r="E20" i="5" s="1"/>
  <c r="D19" i="5"/>
  <c r="E19" i="5" s="1"/>
  <c r="D15" i="5"/>
  <c r="M58" i="5"/>
  <c r="M55" i="5"/>
  <c r="M53" i="5"/>
  <c r="M50" i="5"/>
  <c r="M36" i="5"/>
  <c r="M35" i="5"/>
  <c r="M33" i="5"/>
  <c r="M29" i="5"/>
  <c r="M23" i="5"/>
  <c r="D18" i="5"/>
  <c r="D17" i="5"/>
  <c r="E17" i="5" s="1"/>
  <c r="D14" i="5"/>
  <c r="F69" i="5" s="1"/>
  <c r="M63" i="5"/>
  <c r="M62" i="5" s="1"/>
  <c r="M60" i="5"/>
  <c r="M59" i="5"/>
  <c r="M54" i="5"/>
  <c r="M51" i="5"/>
  <c r="M48" i="5"/>
  <c r="M39" i="5"/>
  <c r="M38" i="5"/>
  <c r="M37" i="5"/>
  <c r="M34" i="5"/>
  <c r="M22" i="5"/>
  <c r="E15" i="5" l="1"/>
  <c r="D11" i="5"/>
  <c r="F81" i="5"/>
  <c r="N28" i="5"/>
  <c r="N13" i="5"/>
  <c r="E28" i="5"/>
  <c r="E22" i="5"/>
  <c r="E18" i="5"/>
  <c r="E14" i="5"/>
  <c r="M11" i="5"/>
  <c r="N53" i="5"/>
  <c r="N58" i="5"/>
  <c r="N50" i="5"/>
  <c r="N22" i="5"/>
  <c r="E13" i="5"/>
  <c r="F64" i="5" l="1"/>
  <c r="F40" i="5"/>
  <c r="F36" i="5"/>
  <c r="N11" i="5"/>
  <c r="E11" i="5"/>
  <c r="F62" i="5"/>
  <c r="F53" i="5"/>
  <c r="F43" i="5"/>
  <c r="F28" i="5"/>
  <c r="F22" i="5"/>
  <c r="F50" i="5"/>
  <c r="F24" i="5"/>
  <c r="F13" i="5"/>
  <c r="F58" i="5"/>
  <c r="F11" i="5" l="1"/>
  <c r="I19" i="6"/>
</calcChain>
</file>

<file path=xl/sharedStrings.xml><?xml version="1.0" encoding="utf-8"?>
<sst xmlns="http://schemas.openxmlformats.org/spreadsheetml/2006/main" count="463" uniqueCount="390">
  <si>
    <t xml:space="preserve">  СОЦИАЛЬНАЯ ПОЛИТИКА</t>
  </si>
  <si>
    <t xml:space="preserve">  Другие общегосударственные вопросы</t>
  </si>
  <si>
    <t xml:space="preserve">  НАЦИОНАЛЬНАЯ ОБОРОНА</t>
  </si>
  <si>
    <t>6</t>
  </si>
  <si>
    <t xml:space="preserve">  КУЛЬТУРА, КИНЕМАТОГРАФИЯ</t>
  </si>
  <si>
    <t xml:space="preserve">  Молодежная политика и оздоровление детей</t>
  </si>
  <si>
    <t xml:space="preserve"> 000 1401 0000000000 000</t>
  </si>
  <si>
    <t xml:space="preserve">  Культура</t>
  </si>
  <si>
    <t xml:space="preserve"> 000 0111 0000000000 000</t>
  </si>
  <si>
    <t xml:space="preserve"> 000 0502 0000000000 000</t>
  </si>
  <si>
    <t xml:space="preserve"> 000 0407 0000000000 000</t>
  </si>
  <si>
    <t xml:space="preserve"> 000 0102000000 0000 800</t>
  </si>
  <si>
    <t xml:space="preserve"> 000 0503 0000000000 000</t>
  </si>
  <si>
    <t xml:space="preserve"> 000 0408 0000000000 000</t>
  </si>
  <si>
    <t>7</t>
  </si>
  <si>
    <t xml:space="preserve">  Жилищное хозяйство</t>
  </si>
  <si>
    <t xml:space="preserve"> 000 0409 0000000000 000</t>
  </si>
  <si>
    <t xml:space="preserve"> 000 1003 0000000000 000</t>
  </si>
  <si>
    <t xml:space="preserve">  Обеспечение проведения выборов и референдумов</t>
  </si>
  <si>
    <t xml:space="preserve">  ФИЗИЧЕСКАЯ КУЛЬТУРА И СПОРТ</t>
  </si>
  <si>
    <t xml:space="preserve"> 000 1004 0000000000 000</t>
  </si>
  <si>
    <t xml:space="preserve"> 000 0104 0000000000 000</t>
  </si>
  <si>
    <t xml:space="preserve"> 000 0702 0000000000 000</t>
  </si>
  <si>
    <t xml:space="preserve"> 000 0200 0000000000 000</t>
  </si>
  <si>
    <t xml:space="preserve"> 000 0105 0000000000 000</t>
  </si>
  <si>
    <t xml:space="preserve">                                           3. Источники финансирования дефицита бюджета</t>
  </si>
  <si>
    <t xml:space="preserve">  Резервные фонды</t>
  </si>
  <si>
    <t>8</t>
  </si>
  <si>
    <t xml:space="preserve">     в том числе:</t>
  </si>
  <si>
    <t>Расходы бюджета - ИТОГО</t>
  </si>
  <si>
    <t xml:space="preserve"> 000 0105020105 0000 510</t>
  </si>
  <si>
    <t xml:space="preserve">  НАЦИОНАЛЬНАЯ БЕЗОПАСНОСТЬ И ПРАВООХРАНИТЕЛЬНАЯ ДЕЯТЕЛЬНОСТЬ</t>
  </si>
  <si>
    <t xml:space="preserve">  Дорожное хозяйство (дорожные фонды)</t>
  </si>
  <si>
    <t xml:space="preserve"> 000 0102000005 0000 710</t>
  </si>
  <si>
    <t xml:space="preserve">  МЕЖБЮДЖЕТНЫЕ ТРАНСФЕРТЫ ОБЩЕГО ХАРАКТЕРА БЮДЖЕТАМ СУБЪЕКТОВ РОССИЙСКОЙ ФЕДЕРАЦИИ И МУНИЦИПАЛЬНЫХ ОБРАЗОВАНИЙ</t>
  </si>
  <si>
    <t xml:space="preserve">  Другие вопросы в области национальной экономики</t>
  </si>
  <si>
    <t>Результат исполнения бюджета (дефицит / профицит)</t>
  </si>
  <si>
    <t>источники внутреннего финансирования</t>
  </si>
  <si>
    <t xml:space="preserve"> 000 1300 0000000000 000</t>
  </si>
  <si>
    <t xml:space="preserve"> 000 0400 0000000000 000</t>
  </si>
  <si>
    <t xml:space="preserve"> 000 0102000000 0000 000</t>
  </si>
  <si>
    <t xml:space="preserve">  Мобилизационная и вневойсковая подготовка</t>
  </si>
  <si>
    <t/>
  </si>
  <si>
    <t xml:space="preserve">  Общее образование</t>
  </si>
  <si>
    <t xml:space="preserve"> 000 0113 0000000000 000</t>
  </si>
  <si>
    <t xml:space="preserve">  Другие вопросы в области образования</t>
  </si>
  <si>
    <t xml:space="preserve"> 000 0103000000 0000 000</t>
  </si>
  <si>
    <t xml:space="preserve"> 000 0105020110 0000 510</t>
  </si>
  <si>
    <t>Источники финансирования дефицита бюджетов - всего</t>
  </si>
  <si>
    <t xml:space="preserve"> 000 0103010005 0000 810</t>
  </si>
  <si>
    <t xml:space="preserve"> 000 0102000010 0000 710</t>
  </si>
  <si>
    <t xml:space="preserve">  Дошкольное образование</t>
  </si>
  <si>
    <t xml:space="preserve"> 000 0102000000 0000 700</t>
  </si>
  <si>
    <t xml:space="preserve">  Судебная система</t>
  </si>
  <si>
    <t xml:space="preserve"> 000 1100 0000000000 000</t>
  </si>
  <si>
    <t xml:space="preserve">  Лесное хозяйство</t>
  </si>
  <si>
    <t xml:space="preserve">  ОБЩЕГОСУДАРСТВЕННЫЕ ВОПРОСЫ</t>
  </si>
  <si>
    <t>1</t>
  </si>
  <si>
    <t xml:space="preserve"> 000 1101 0000000000 000</t>
  </si>
  <si>
    <t xml:space="preserve"> 000 1006 0000000000 000</t>
  </si>
  <si>
    <t xml:space="preserve"> 000 0106 0000000000 000</t>
  </si>
  <si>
    <t xml:space="preserve"> 000 1102 0000000000 000</t>
  </si>
  <si>
    <t xml:space="preserve"> 000 0800 0000000000 000</t>
  </si>
  <si>
    <t xml:space="preserve"> 000 0107 0000000000 000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</si>
  <si>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</si>
  <si>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000 0105020100 0000 510</t>
  </si>
  <si>
    <t xml:space="preserve"> 000 0203 0000000000 000</t>
  </si>
  <si>
    <t xml:space="preserve"> 000 0801 0000000000 000</t>
  </si>
  <si>
    <t xml:space="preserve">  Другие вопросы в области социальной политики</t>
  </si>
  <si>
    <t>2</t>
  </si>
  <si>
    <t>9</t>
  </si>
  <si>
    <t xml:space="preserve"> 000 1301 0000000000 000</t>
  </si>
  <si>
    <t xml:space="preserve"> 000 0401 0000000000 000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</si>
  <si>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</si>
  <si>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 Транспорт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</si>
  <si>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</si>
  <si>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 Массовый спорт</t>
  </si>
  <si>
    <t>10</t>
  </si>
  <si>
    <t>3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</si>
  <si>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</si>
  <si>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000 0106050200 0000 600</t>
  </si>
  <si>
    <t xml:space="preserve"> 000 0105000000 0000 000</t>
  </si>
  <si>
    <t xml:space="preserve">  Физическая культура</t>
  </si>
  <si>
    <t xml:space="preserve"> 000 0106000000 0000 000</t>
  </si>
  <si>
    <t xml:space="preserve">  Охрана семьи и детства</t>
  </si>
  <si>
    <t xml:space="preserve"> 000 0100 0000000000 000</t>
  </si>
  <si>
    <t>4</t>
  </si>
  <si>
    <t xml:space="preserve">  ОБСЛУЖИВАНИЕ ГОСУДАРСТВЕННОГО И МУНИЦИПАЛЬНОГО ДОЛГА</t>
  </si>
  <si>
    <t xml:space="preserve">  НАЦИОНАЛЬНАЯ ЭКОНОМИКА</t>
  </si>
  <si>
    <t xml:space="preserve"> 000 0105020000 0000 500</t>
  </si>
  <si>
    <t xml:space="preserve"> 000 0103010010 0000 810</t>
  </si>
  <si>
    <t>из них:</t>
  </si>
  <si>
    <t xml:space="preserve">в том числе: </t>
  </si>
  <si>
    <t xml:space="preserve"> 000 0707 0000000000 000</t>
  </si>
  <si>
    <t xml:space="preserve"> 000 0103010000 0000 800</t>
  </si>
  <si>
    <t xml:space="preserve"> 000 0412 0000000000 000</t>
  </si>
  <si>
    <t xml:space="preserve"> 000 0300 0000000000 000</t>
  </si>
  <si>
    <t xml:space="preserve">  Другие вопросы в области культуры, кинематографии</t>
  </si>
  <si>
    <t xml:space="preserve"> 000 0102000005 0000 810</t>
  </si>
  <si>
    <t xml:space="preserve">  Общеэкономические вопросы</t>
  </si>
  <si>
    <t xml:space="preserve"> 000 0804 0000000000 000</t>
  </si>
  <si>
    <t xml:space="preserve"> 000 0709 0000000000 000</t>
  </si>
  <si>
    <t xml:space="preserve">  Социальное обеспечение населения</t>
  </si>
  <si>
    <t>х</t>
  </si>
  <si>
    <t xml:space="preserve"> 000 0309 0000000000 000</t>
  </si>
  <si>
    <t xml:space="preserve">  Благоустройство</t>
  </si>
  <si>
    <t xml:space="preserve"> 000 1400 0000000000 000</t>
  </si>
  <si>
    <t xml:space="preserve"> 000 0500 0000000000 000</t>
  </si>
  <si>
    <t xml:space="preserve">  ЖИЛИЩНО-КОММУНАЛЬНОЕ ХОЗЯЙСТВО</t>
  </si>
  <si>
    <t xml:space="preserve"> 000 0405 0000000000 000</t>
  </si>
  <si>
    <t xml:space="preserve">  Обслуживание государственного внутреннего и муниципального долга</t>
  </si>
  <si>
    <t xml:space="preserve"> 000 0501 0000000000 000</t>
  </si>
  <si>
    <t xml:space="preserve"> 000 1000 0000000000 000</t>
  </si>
  <si>
    <t xml:space="preserve"> 000 1001 0000000000 000</t>
  </si>
  <si>
    <t xml:space="preserve"> 000 0106050200 0000 500</t>
  </si>
  <si>
    <t xml:space="preserve">  Пенсионное обеспечение</t>
  </si>
  <si>
    <t xml:space="preserve">  Коммунальное хозяйство</t>
  </si>
  <si>
    <t xml:space="preserve"> 000 0102 0000000000 000</t>
  </si>
  <si>
    <t xml:space="preserve"> 000 0700 0000000000 000</t>
  </si>
  <si>
    <t xml:space="preserve">  Сельское хозяйство и рыболовство</t>
  </si>
  <si>
    <t xml:space="preserve"> 000 0103 0000000000 000</t>
  </si>
  <si>
    <t xml:space="preserve"> 000 0701 0000000000 000</t>
  </si>
  <si>
    <t xml:space="preserve">  ОБРАЗОВАНИЕ</t>
  </si>
  <si>
    <t>5</t>
  </si>
  <si>
    <t>Исполнено бюджеты муници- пальных районов</t>
  </si>
  <si>
    <t>Утверждено бюджеты муници- пальных районов</t>
  </si>
  <si>
    <t>Бюджет района</t>
  </si>
  <si>
    <t>Бюджеты поселений</t>
  </si>
  <si>
    <t>Процент исп-я к плану года</t>
  </si>
  <si>
    <t>Уд.вес в общей сумме расходов</t>
  </si>
  <si>
    <t>Консолидированный бюджет</t>
  </si>
  <si>
    <t xml:space="preserve">Утверждено консол. бюджет МО </t>
  </si>
  <si>
    <t>Исполнение консол. бюджета МО</t>
  </si>
  <si>
    <t>Утверждено бюджеты поселений</t>
  </si>
  <si>
    <t>Исполнено бюджеты  поселений</t>
  </si>
  <si>
    <t>Справка</t>
  </si>
  <si>
    <t>об исполнении консолидированного бюджета МО "Тайшетский район"</t>
  </si>
  <si>
    <t xml:space="preserve"> Кредиты кредитных организаций в валюте Российской Федерации</t>
  </si>
  <si>
    <t xml:space="preserve"> Получение кредитов от кредитных организаций в валюте Российской Федерации</t>
  </si>
  <si>
    <t xml:space="preserve"> Погашение кредитов, предоставленных кредитными организациями в валюте Российской Федерации</t>
  </si>
  <si>
    <t xml:space="preserve"> Получение кредитов от кредитных организаций бюджетами субъектов Российской Федерации в валюте Российской Федерации</t>
  </si>
  <si>
    <t xml:space="preserve"> 000 0102000002 0000 710</t>
  </si>
  <si>
    <t xml:space="preserve"> Получение кредитов от кредитных организаций бюджетами городских округов в валюте Российской Федерации</t>
  </si>
  <si>
    <t xml:space="preserve"> 000 0102000004 0000 710</t>
  </si>
  <si>
    <t xml:space="preserve"> Погашение бюджетами городских округов кредитов от кредитных организаций в валюте Российской Федерации</t>
  </si>
  <si>
    <t xml:space="preserve"> 000 0102000004 0000 810</t>
  </si>
  <si>
    <t xml:space="preserve"> Получение кредитов от кредитных организаций бюджетами муниципальных районов в валюте Российской Федерации</t>
  </si>
  <si>
    <t xml:space="preserve"> Погашение бюджетами муниципальных районов кредитов от кредитных организаций в валюте Российской Федерации</t>
  </si>
  <si>
    <t xml:space="preserve"> Получение кредитов от кредитных организаций бюджетами поселений в валюте Российской Федерации</t>
  </si>
  <si>
    <t xml:space="preserve"> Погашение бюджетами поселений кредитов от кредитных организаций в валюте Российской Федерации</t>
  </si>
  <si>
    <t xml:space="preserve"> 000 0102000010 0000 810</t>
  </si>
  <si>
    <t xml:space="preserve"> 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</si>
  <si>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</si>
  <si>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 xml:space="preserve"> 000 0103010000 0000 700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</si>
  <si>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</si>
  <si>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 xml:space="preserve"> Получение бюджетных кредитов от других бюджетов бюджетной системы Российской Федерации в валюте Российской Федерации</t>
  </si>
  <si>
    <t xml:space="preserve"> Погашение бюджетных кредитов, полученных от других бюджетов бюджетной системы Российской Федерации в валюте Российской Федерации</t>
  </si>
  <si>
    <t xml:space="preserve"> Получение кредитов от других бюджетов бюджетной системы Российской Федерации бюджетами субъектов Российской Федерации в валюте Российской Федерации</t>
  </si>
  <si>
    <t xml:space="preserve"> 000 0103010002 0000 710</t>
  </si>
  <si>
    <t xml:space="preserve"> Погашение бюджетами субъектов Российской Федерации кредитов от других бюджетов бюджетной системы Российской Федерации в валюте Российской Федерации</t>
  </si>
  <si>
    <t xml:space="preserve"> 000 0103010002 0000 810</t>
  </si>
  <si>
    <t xml:space="preserve"> Получение кредитов от других бюджетов бюджетной системы Российской Федерации бюджетами городских округов в валюте Российской Федерации</t>
  </si>
  <si>
    <t xml:space="preserve"> 000 0103010004 0000 710</t>
  </si>
  <si>
    <t xml:space="preserve"> Погашение бюджетами городских округов кредитов  от других бюджетов бюджетной системы Российской Федерации в валюте Российской Федерации</t>
  </si>
  <si>
    <t xml:space="preserve"> 000 0103010004 0000 810</t>
  </si>
  <si>
    <t xml:space="preserve"> 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</si>
  <si>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 xml:space="preserve"> 000 0103010005 0000 710</t>
  </si>
  <si>
    <t xml:space="preserve"> 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</si>
  <si>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 xml:space="preserve"> Получение кредитов от других бюджетов бюджетной системы Российской Федерации бюджетами поселений в валюте Российской Федерации</t>
  </si>
  <si>
    <t xml:space="preserve"> 000 0103010010 0000 710</t>
  </si>
  <si>
    <t xml:space="preserve"> Погашение бюджетами поселений кредитов  от других бюджетов бюджетной системы Российской Федерации в валюте Российской Федерации</t>
  </si>
  <si>
    <t xml:space="preserve"> Погашение обязательств за счет прочих источников внутреннего финансирования дефицитов бюджетов</t>
  </si>
  <si>
    <t xml:space="preserve"> 000 0106060000 0000 800</t>
  </si>
  <si>
    <t xml:space="preserve"> Погашение обязательств за счет прочих источников внутреннего финансирования дефицитов бюджетов муниципальных районов</t>
  </si>
  <si>
    <t xml:space="preserve"> 000 0106060005 0000 810</t>
  </si>
  <si>
    <t>Иные источники внутреннего финансирования дефицитов бюджетов</t>
  </si>
  <si>
    <t>Предоставление бюджетных кредитов, предоставленных другим бюджетам бюджетной системы Российской Федерации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</si>
  <si>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</si>
  <si>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 xml:space="preserve"> 000 0105000000 0000 500</t>
  </si>
  <si>
    <t xml:space="preserve"> Увеличение прочих остатков средств бюджетов</t>
  </si>
  <si>
    <t xml:space="preserve"> Увеличение прочих остатков денежных средств бюджетов</t>
  </si>
  <si>
    <t xml:space="preserve"> Увеличение прочих остатков денежных средств бюджетов субъектов Российской Федерации</t>
  </si>
  <si>
    <t xml:space="preserve"> 000 0105020102 0000 510</t>
  </si>
  <si>
    <t xml:space="preserve"> Увеличение прочих остатков денежных средств  бюджетов городских округов</t>
  </si>
  <si>
    <t xml:space="preserve"> 000 0105020104 0000 510</t>
  </si>
  <si>
    <t xml:space="preserve"> Увеличение прочих остатков денежных средств  бюджетов муниципальных районов</t>
  </si>
  <si>
    <t xml:space="preserve"> Увеличение прочих остатков денежных средств бюджетов территориальных фондов обязательного медицинского страхования</t>
  </si>
  <si>
    <t xml:space="preserve"> 000 0105020109 0000 510</t>
  </si>
  <si>
    <t xml:space="preserve"> Увеличение прочих остатков денежных средств бюджетов поселений</t>
  </si>
  <si>
    <t xml:space="preserve"> Изменение иных финансовых активов на счетах по учету средств бюджета</t>
  </si>
  <si>
    <t xml:space="preserve"> 000 0106000000 0000 500</t>
  </si>
  <si>
    <t xml:space="preserve"> Увеличение финансовых активов в государственной собственности за счет средств бюджетов, размещенных на банковские депозиты</t>
  </si>
  <si>
    <t xml:space="preserve"> 000 0106100100 0000 500</t>
  </si>
  <si>
    <t xml:space="preserve"> Увеличение иных финансовых активов в собственности субъектов Российской Федерации за счет средств бюджетов субъектов, размещенных в депозиты в валюте Российской Федерации и иностранной валюте в кредитных организациях</t>
  </si>
  <si>
    <t xml:space="preserve"> 000 0106100102 0000 510</t>
  </si>
  <si>
    <t xml:space="preserve"> Уменьшение остатков средств бюджетов</t>
  </si>
  <si>
    <t xml:space="preserve"> 000 0105000000 0000 600</t>
  </si>
  <si>
    <t>тыс. руб.</t>
  </si>
  <si>
    <t>Наименование</t>
  </si>
  <si>
    <t>Утверждено консол. бюджет МО</t>
  </si>
  <si>
    <t>Исполнено консол. бюджет МО</t>
  </si>
  <si>
    <t>Утверждено бюджет района</t>
  </si>
  <si>
    <t>Исполнено бюджет района</t>
  </si>
  <si>
    <t>Утверждено  бюджеты поселений</t>
  </si>
  <si>
    <t>Исполнено  бюджеты поселений</t>
  </si>
  <si>
    <t>Просроченная кредиторская задолженность</t>
  </si>
  <si>
    <t xml:space="preserve"> Наименование показателя</t>
  </si>
  <si>
    <t>консол. бюджет МО</t>
  </si>
  <si>
    <t>бюджет района</t>
  </si>
  <si>
    <t>бюджеты поселений</t>
  </si>
  <si>
    <t>ПРОСРОЧЕННАЯ КРЕДИТОРСКАЯ  ЗАДОЛЖЕННОСТЬ, всего</t>
  </si>
  <si>
    <t>в том числе:</t>
  </si>
  <si>
    <t>по заработной плате</t>
  </si>
  <si>
    <t>по прочим выплатам</t>
  </si>
  <si>
    <t>по начислениям на выплаты по  оплате труда</t>
  </si>
  <si>
    <t>по услугам связи</t>
  </si>
  <si>
    <t>по транспортным услугам</t>
  </si>
  <si>
    <t>по коммунальным услугам</t>
  </si>
  <si>
    <t>по арендной плате за пользование имуществом</t>
  </si>
  <si>
    <t>по работам, услугам по содержанию имущества</t>
  </si>
  <si>
    <t>по безвозмездным перечислениям государственным и муниципальным организациям</t>
  </si>
  <si>
    <t>по  социальному обеспечению</t>
  </si>
  <si>
    <t>по прочим расходам</t>
  </si>
  <si>
    <t>по приобретению  основных средств</t>
  </si>
  <si>
    <t>по  приобретению материальных запасов</t>
  </si>
  <si>
    <t>Увеличение остатков средств бюджетов</t>
  </si>
  <si>
    <t>11</t>
  </si>
  <si>
    <t>12</t>
  </si>
  <si>
    <t xml:space="preserve"> 000 0406 0000000000 000</t>
  </si>
  <si>
    <t>Водное хозяйство</t>
  </si>
  <si>
    <t>косгу</t>
  </si>
  <si>
    <t xml:space="preserve"> 000 0703 0000000000 000</t>
  </si>
  <si>
    <t xml:space="preserve">  Дополнительное образование детей</t>
  </si>
  <si>
    <t xml:space="preserve"> 000 1402 0000000000 000</t>
  </si>
  <si>
    <t>Иные дотации</t>
  </si>
  <si>
    <t xml:space="preserve"> Дотации на выравнивание бюджетной обеспеченности субъектов Российской Федерации и муниципальных образований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</si>
  <si>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</si>
  <si>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</si>
  <si>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000 0705 0000000000 000</t>
  </si>
  <si>
    <t xml:space="preserve">  Профессиональная подготовка,   переподготовка и повышение квалификации</t>
  </si>
  <si>
    <t>Справочно:</t>
  </si>
  <si>
    <t xml:space="preserve"> 000 1403 0000000000 000</t>
  </si>
  <si>
    <t>Прочие межбюджетные трансферты общего характера</t>
  </si>
  <si>
    <t>000 0600 0000000000 000</t>
  </si>
  <si>
    <t>000 0605 0000000000 000</t>
  </si>
  <si>
    <t>ОХРАНА ОКРУЖАЮЩЕЙ СРЕДЫ</t>
  </si>
  <si>
    <t>Другие вопросы в области охраны окружающей среды</t>
  </si>
  <si>
    <t>Защита населения и территории от чрезвычайных ситуаций природного и техногенного характера, пожарная безопасность</t>
  </si>
  <si>
    <t>000  0310 0000000000 000</t>
  </si>
  <si>
    <t>Изменение остатков средств на счетах по учету средств бюджетов</t>
  </si>
  <si>
    <t>услуги, работы для кап.вложений</t>
  </si>
  <si>
    <t>прочие работы, услуги</t>
  </si>
  <si>
    <t>Гражданская оборона</t>
  </si>
  <si>
    <t>страхование</t>
  </si>
  <si>
    <r>
      <t xml:space="preserve">Заработная плата работников </t>
    </r>
    <r>
      <rPr>
        <b/>
        <sz val="9"/>
        <rFont val="Arial Cyr"/>
        <charset val="204"/>
      </rPr>
      <t>казенных</t>
    </r>
    <r>
      <rPr>
        <sz val="9"/>
        <rFont val="Arial Cyr"/>
        <charset val="204"/>
      </rPr>
      <t xml:space="preserve"> учреждений, органов местного самоуправления</t>
    </r>
  </si>
  <si>
    <r>
      <t xml:space="preserve">Заработная плата работников  </t>
    </r>
    <r>
      <rPr>
        <b/>
        <sz val="9"/>
        <rFont val="Arial Cyr"/>
        <charset val="204"/>
      </rPr>
      <t>бюджетных</t>
    </r>
    <r>
      <rPr>
        <sz val="9"/>
        <rFont val="Arial Cyr"/>
        <charset val="204"/>
      </rPr>
      <t xml:space="preserve"> учреждений, органов местного самоуправления</t>
    </r>
  </si>
  <si>
    <r>
      <t xml:space="preserve">Начисления на заработную плату </t>
    </r>
    <r>
      <rPr>
        <b/>
        <sz val="9"/>
        <rFont val="Arial Cyr"/>
        <charset val="204"/>
      </rPr>
      <t xml:space="preserve">(казенные </t>
    </r>
    <r>
      <rPr>
        <sz val="9"/>
        <rFont val="Arial Cyr"/>
        <charset val="204"/>
      </rPr>
      <t>учреждения)</t>
    </r>
  </si>
  <si>
    <r>
      <t>Начисления на заработную плату (</t>
    </r>
    <r>
      <rPr>
        <b/>
        <sz val="9"/>
        <rFont val="Arial Cyr"/>
        <charset val="204"/>
      </rPr>
      <t>бюджетные</t>
    </r>
    <r>
      <rPr>
        <sz val="9"/>
        <rFont val="Arial Cyr"/>
        <charset val="204"/>
      </rPr>
      <t xml:space="preserve"> учреждения)</t>
    </r>
  </si>
  <si>
    <r>
      <t xml:space="preserve">Коммунальные услуги, оплаченные </t>
    </r>
    <r>
      <rPr>
        <b/>
        <sz val="9"/>
        <rFont val="Arial Cyr"/>
        <charset val="204"/>
      </rPr>
      <t xml:space="preserve">казенными </t>
    </r>
    <r>
      <rPr>
        <sz val="9"/>
        <rFont val="Arial Cyr"/>
        <charset val="204"/>
      </rPr>
      <t>учреждениями, органами местного самоуправления</t>
    </r>
  </si>
  <si>
    <r>
      <t xml:space="preserve">Коммунальные услуги, оплаченные </t>
    </r>
    <r>
      <rPr>
        <b/>
        <sz val="9"/>
        <rFont val="Arial Cyr"/>
        <charset val="204"/>
      </rPr>
      <t>бюджетными</t>
    </r>
    <r>
      <rPr>
        <sz val="9"/>
        <rFont val="Arial Cyr"/>
        <charset val="204"/>
      </rPr>
      <t xml:space="preserve"> учреждениями, органами местного самоуправления</t>
    </r>
  </si>
  <si>
    <t>000 0602 0000000000 000</t>
  </si>
  <si>
    <t>Сбор, удаление отходов и очистка сточных вод</t>
  </si>
  <si>
    <t>Субсидия народной дружине</t>
  </si>
  <si>
    <r>
      <t xml:space="preserve">Единица измерения:  </t>
    </r>
    <r>
      <rPr>
        <b/>
        <sz val="10"/>
        <rFont val="Times New Roman"/>
        <family val="1"/>
        <charset val="204"/>
      </rPr>
      <t>тыс. руб.</t>
    </r>
  </si>
  <si>
    <t>Спорт высших достижений</t>
  </si>
  <si>
    <t xml:space="preserve">  000 1103 0000000000 000</t>
  </si>
  <si>
    <t>на 01.01.2025г.</t>
  </si>
  <si>
    <t>ПРИЛОЖЕНИЕ К СПРАВКЕ  НА  01.08.2025 г.:</t>
  </si>
  <si>
    <t>на 01.08.2024г.</t>
  </si>
  <si>
    <t>на 01.08.2025г.</t>
  </si>
  <si>
    <t>на 1 августа 2025 года</t>
  </si>
  <si>
    <t>Исполнитель: Е.Н. Коваленко, М.В. Шаргаева</t>
  </si>
  <si>
    <t>И.о. начальника  Финансового управления</t>
  </si>
  <si>
    <t>И.А. Лабыкина</t>
  </si>
  <si>
    <t>С П Р А В К А</t>
  </si>
  <si>
    <t>об исполнении доходной части консолидированного бюджета Тайшетского района на 01.08.2025 г.</t>
  </si>
  <si>
    <t>тыс.руб.</t>
  </si>
  <si>
    <t xml:space="preserve">      Д О Х О Д Ы </t>
  </si>
  <si>
    <t>Консолидированный  бюджет</t>
  </si>
  <si>
    <t>Бюджет муниципального района</t>
  </si>
  <si>
    <t>Бюджет поселений</t>
  </si>
  <si>
    <t xml:space="preserve">План на 2025 год </t>
  </si>
  <si>
    <t>Факт</t>
  </si>
  <si>
    <t>% вып-ия</t>
  </si>
  <si>
    <t xml:space="preserve">Уд.вес </t>
  </si>
  <si>
    <t>на 01.08.2025 год</t>
  </si>
  <si>
    <t>отчетных</t>
  </si>
  <si>
    <t>в доходах</t>
  </si>
  <si>
    <t>показателей</t>
  </si>
  <si>
    <t>(факт)</t>
  </si>
  <si>
    <t>Налоговые доходы</t>
  </si>
  <si>
    <t>Неналоговые доходы</t>
  </si>
  <si>
    <t>Налоговые, неналоговые доходы</t>
  </si>
  <si>
    <t>Налоги на прибыль, доходы</t>
  </si>
  <si>
    <t>налог на доходы физических лиц</t>
  </si>
  <si>
    <t>Акцизы на нефтепродукты</t>
  </si>
  <si>
    <t>Туристический налог</t>
  </si>
  <si>
    <t>Налоги на совокупный доход</t>
  </si>
  <si>
    <t>налог, взимаемый в связи с применением  УСН</t>
  </si>
  <si>
    <t>единый налог на вмененный доход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</si>
  <si>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</si>
  <si>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</si>
  <si>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</si>
  <si>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</si>
  <si>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</si>
  <si>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</si>
  <si>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налогам,сборам и иным обязательным платежам</t>
  </si>
  <si>
    <t>Доходы от использования имущества, нах-ся в государственной и муниц-ой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</si>
  <si>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</t>
  </si>
  <si>
    <t>Арендная плата за земельные участки</t>
  </si>
  <si>
    <t>Доходы от сдачи в аренду имущества, находящегося в оперативном управлениии</t>
  </si>
  <si>
    <t>Доходы от сдачи в аренду имущества, составляющего казну (за искл. зем.участков)</t>
  </si>
  <si>
    <t>Плата по соглашениям об установлении сервитута в отношении земельных участков, публичный сервитут</t>
  </si>
  <si>
    <t>Платежи от гос.и муниц.унит.предприятий</t>
  </si>
  <si>
    <t xml:space="preserve">Прочие доходы от использования имущества </t>
  </si>
  <si>
    <t>Плата за негативное воздействие на окружающую среду</t>
  </si>
  <si>
    <t>Доходы от оказ-я платных услуг и комп-ции затрат мун.района</t>
  </si>
  <si>
    <t>Доходы от продажи материальных и нематериальных активов</t>
  </si>
  <si>
    <t>Доходы от реализации имущества</t>
  </si>
  <si>
    <t>Доходы от продажи земельных участков</t>
  </si>
  <si>
    <t>Плата за увеличение площади земельных участков</t>
  </si>
  <si>
    <t>Штрафы, санкции, возмещ-ие ущерба</t>
  </si>
  <si>
    <t xml:space="preserve">Прочие неналоговые доходы </t>
  </si>
  <si>
    <t>инициативные платежи</t>
  </si>
  <si>
    <t>Безвозмездные поступления из областного бюджета</t>
  </si>
  <si>
    <t>Дотации, в т.ч.</t>
  </si>
  <si>
    <t>на выравнивание уровня бюджетной обеспеченности</t>
  </si>
  <si>
    <t xml:space="preserve"> на поддержку мер по обеспечению сбалансированности бюджетов</t>
  </si>
  <si>
    <t>Субсидии</t>
  </si>
  <si>
    <r>
      <t xml:space="preserve">Субсидии местным бюджетам на софинансирование капитальных вложений в объекты муниципальной собственности, которые осуществляются из местных бюджетов, в целях реализации мероприятий </t>
    </r>
    <r>
      <rPr>
        <b/>
        <sz val="11"/>
        <rFont val="Times New Roman"/>
        <family val="1"/>
        <charset val="204"/>
      </rPr>
      <t>по строительству, реконструкции образовательных организаций</t>
    </r>
  </si>
  <si>
    <r>
      <t xml:space="preserve">Субсидии местным бюджетам на софинансирование капитальных вложений в объекты муниципальной собственности, которые осуществляются из местных бюджетов, в целях реализации мероприятий </t>
    </r>
    <r>
      <rPr>
        <b/>
        <sz val="11"/>
        <rFont val="Times New Roman"/>
        <family val="1"/>
        <charset val="204"/>
      </rPr>
      <t>в сфере охраны окружающей среды</t>
    </r>
  </si>
  <si>
    <r>
      <t xml:space="preserve">Субсидии бюджетам на реализацию мероприятий </t>
    </r>
    <r>
      <rPr>
        <b/>
        <sz val="11"/>
        <rFont val="Times New Roman"/>
        <family val="1"/>
        <charset val="204"/>
      </rPr>
      <t xml:space="preserve">по обеспечению жильем молодых семей </t>
    </r>
  </si>
  <si>
    <r>
      <t xml:space="preserve">Субсидии бюджетам на реализацию  программ </t>
    </r>
    <r>
      <rPr>
        <b/>
        <sz val="11"/>
        <rFont val="Times New Roman"/>
        <family val="1"/>
        <charset val="204"/>
      </rPr>
      <t>формирования современной городской среды</t>
    </r>
  </si>
  <si>
    <r>
      <t xml:space="preserve">Субсидии  бюджетам на организацию бесплатного </t>
    </r>
    <r>
      <rPr>
        <b/>
        <sz val="11"/>
        <rFont val="Times New Roman"/>
        <family val="1"/>
        <charset val="204"/>
      </rPr>
      <t>горячего питания</t>
    </r>
    <r>
      <rPr>
        <sz val="11"/>
        <rFont val="Times New Roman"/>
        <family val="1"/>
        <charset val="204"/>
      </rPr>
      <t xml:space="preserve"> обучающихся, получающих начальное общее образование в муниципальных образовательных организациях в Иркутской области</t>
    </r>
  </si>
  <si>
    <t>Субсидии местным бюджетам на государственную поддержку отрасли культуры для реализации мероприятий по модернизации библиотек в части комплектования книжных фондов библиотек муниципальных образований</t>
  </si>
  <si>
    <t>Субсидии местным бюджетам на реализацию мероприятий по модернизации школьных систем образования</t>
  </si>
  <si>
    <t>Прочие субсидии, в том числе:</t>
  </si>
  <si>
    <t>Субсидии местным бюджетам на реализацию мероприятий по приобретению учебников и учебных пособий, а также учебно-методических материалов, необходимых для реализации образовательных программ начального общего, основного общего, среднего общего образования муниципальными общеобразовательными организациями в Иркутской области</t>
  </si>
  <si>
    <r>
      <t xml:space="preserve">Субсидии местным бюджетам </t>
    </r>
    <r>
      <rPr>
        <b/>
        <sz val="11"/>
        <rFont val="Times New Roman"/>
        <family val="1"/>
        <charset val="204"/>
      </rPr>
      <t xml:space="preserve">по обеспечению бесплатным двухразовым питанием обучающихся с ограниченными возможностями здоровья </t>
    </r>
    <r>
      <rPr>
        <sz val="11"/>
        <rFont val="Times New Roman"/>
        <family val="1"/>
        <charset val="204"/>
      </rPr>
      <t>в муниципальных общеобразовательных организациях в Иркутской области, в том числе обучение которых организовано на дому</t>
    </r>
  </si>
  <si>
    <t>Субсидии местным бюджетам на обеспечение среднесуточного набора продуктов питания детей, страдающих туберкулезной интоксикацией и (или) находящихся под диспансерным наблюдением у фтизиатра, посещающих группы оздоровительной направленности в муниципальных дошкольных образовательных организациях, расположенных на территории Иркутской области</t>
  </si>
  <si>
    <t>Субсидии местным бюджетам для организации отдыха детей в каникулярное время на оплату стоимости набора продуктов питания в лагерях с дневным пребыванием детей, организованных органами местного самоуправления муниципальных образований Иркутской области</t>
  </si>
  <si>
    <r>
      <t xml:space="preserve">Субсидии местным бюджетам на </t>
    </r>
    <r>
      <rPr>
        <b/>
        <sz val="11"/>
        <rFont val="Times New Roman"/>
        <family val="1"/>
        <charset val="204"/>
      </rPr>
      <t>приобретение средств обучения и воспитания, необходимых для оснащения учебных кабинетов</t>
    </r>
    <r>
      <rPr>
        <sz val="11"/>
        <rFont val="Times New Roman"/>
        <family val="1"/>
        <charset val="204"/>
      </rPr>
      <t xml:space="preserve"> муниципальных общеобразовательных организаций в Иркутской области</t>
    </r>
  </si>
  <si>
    <t>Субсидии местным бюджетам на создание мест (площадок) накопления твердых бытовых отходов</t>
  </si>
  <si>
    <t>Субсидии местным бюджетам на осуществление дорожной деятельности в отношении автомобильных дорог общего пользования местного значения, входящих в транспортный каркас Иркутской области</t>
  </si>
  <si>
    <t>Субсидии местным бюджетам на реализацию первоочередных мероприятий по модернизации объектов теплоснабжения и подготовке к отопительному сезону объектов коммунальной инфраструктуры</t>
  </si>
  <si>
    <t>Субсидии местным бюджетам на реализацию мероприятий перечня проектов народных инициатив</t>
  </si>
  <si>
    <t>Субсидии местным бюджетам на финансовую поддержку реализации инициативных проектов</t>
  </si>
  <si>
    <r>
      <t xml:space="preserve">Субсидии местиным бюджетам на </t>
    </r>
    <r>
      <rPr>
        <b/>
        <sz val="11"/>
        <rFont val="Times New Roman"/>
        <family val="1"/>
        <charset val="204"/>
      </rPr>
      <t>приобретение спортивного оборудования и инвентаря</t>
    </r>
    <r>
      <rPr>
        <sz val="11"/>
        <rFont val="Times New Roman"/>
        <family val="1"/>
        <charset val="204"/>
      </rPr>
      <t xml:space="preserve"> для оснащения муниципальных организаций</t>
    </r>
  </si>
  <si>
    <r>
      <t xml:space="preserve">Субсидии местным бюджетам на </t>
    </r>
    <r>
      <rPr>
        <b/>
        <sz val="11"/>
        <rFont val="Times New Roman"/>
        <family val="1"/>
        <charset val="204"/>
      </rPr>
      <t>подготовку материалов, полученных в результате выполнения картографических работ</t>
    </r>
  </si>
  <si>
    <t>Субсидии местным бюджетам на выявление объектов накопленного вреда окружающей среде и организацию ликвидации накопленного вреда окружающей среде</t>
  </si>
  <si>
    <t>Субвенции</t>
  </si>
  <si>
    <t xml:space="preserve"> на осуществление первичного воинского учета на территориях, где отсутствуют военные комиссариаты</t>
  </si>
  <si>
    <t>на предоставление гражданам субсидий на оплату жилого помещения и коммунальных услуг</t>
  </si>
  <si>
    <t xml:space="preserve"> - на выполнение передаваемых  полномочий субъектов РФ, в том числе:</t>
  </si>
  <si>
    <r>
      <rPr>
        <sz val="11"/>
        <color indexed="8"/>
        <rFont val="Calibri"/>
        <family val="2"/>
        <charset val="204"/>
      </rPr>
      <t>_x001E_–</t>
    </r>
    <r>
      <rPr>
        <i/>
        <sz val="11"/>
        <color indexed="8"/>
        <rFont val="Times New Roman"/>
        <family val="1"/>
        <charset val="204"/>
      </rPr>
      <t xml:space="preserve"> по обеспечению бесплатным питанием обучающихся, пребывающих на полном государственном обеспечении в организациях социального обслуживания, находящихся в ведении Иркутской области, посещающих муниципальные общеобразовательные организации</t>
    </r>
  </si>
  <si>
    <r>
      <rPr>
        <sz val="11"/>
        <rFont val="Calibri"/>
        <family val="2"/>
        <charset val="204"/>
      </rPr>
      <t>–</t>
    </r>
    <r>
      <rPr>
        <i/>
        <sz val="11"/>
        <rFont val="Times New Roman"/>
        <family val="1"/>
        <charset val="204"/>
      </rPr>
      <t xml:space="preserve"> по обеспечению бесплатным питанием отдельных категорий обучающихся</t>
    </r>
  </si>
  <si>
    <r>
      <rPr>
        <sz val="11"/>
        <color indexed="8"/>
        <rFont val="Calibri"/>
        <family val="2"/>
        <charset val="204"/>
      </rPr>
      <t xml:space="preserve"> </t>
    </r>
    <r>
      <rPr>
        <i/>
        <sz val="11"/>
        <color indexed="8"/>
        <rFont val="Calibri"/>
        <family val="2"/>
        <charset val="204"/>
      </rPr>
      <t>-  на осуществление отдельных областных государственных полномочий по организации мероприятий при осуществлении деятельности по обращению с собаками и кошками без владельцев в границах населенных пунктов Иркутской области</t>
    </r>
  </si>
  <si>
    <t xml:space="preserve"> –  на осуществление областных государственных полномочий по расчету и предоставлению дотаций на выравнивание бюджетной обеспеченности  входящих в состав муниципального района Иркутской области, бюджетам поселений за счет средств областного бюджета</t>
  </si>
  <si>
    <r>
      <rPr>
        <sz val="11"/>
        <color indexed="8"/>
        <rFont val="Calibri"/>
        <family val="2"/>
        <charset val="204"/>
      </rPr>
      <t>–</t>
    </r>
    <r>
      <rPr>
        <i/>
        <sz val="11"/>
        <color indexed="8"/>
        <rFont val="Times New Roman"/>
        <family val="1"/>
        <charset val="204"/>
      </rPr>
      <t xml:space="preserve"> по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отдельными законами Иркутской области об административной ответственности</t>
    </r>
  </si>
  <si>
    <r>
      <t xml:space="preserve"> </t>
    </r>
    <r>
      <rPr>
        <i/>
        <sz val="11"/>
        <color indexed="8"/>
        <rFont val="Calibri"/>
        <family val="2"/>
        <charset val="204"/>
      </rPr>
      <t>–_x001E_</t>
    </r>
    <r>
      <rPr>
        <i/>
        <sz val="11"/>
        <color indexed="8"/>
        <rFont val="Times New Roman"/>
        <family val="1"/>
        <charset val="204"/>
      </rPr>
      <t xml:space="preserve">  на осуществление областных государственных полномочий по обеспечению бесплатным двухразовым питанием детей-инвалидов</t>
    </r>
  </si>
  <si>
    <t>Единая субвенция местным бюджетам из областного бюджета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</si>
  <si>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  </t>
  </si>
  <si>
    <t>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</si>
  <si>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 xml:space="preserve">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</si>
  <si>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Иные межбюджетные трансферты</t>
  </si>
  <si>
    <r>
      <t>Иные межбюджетные трансферты на ежемесячное денежное вознаграждение за</t>
    </r>
    <r>
      <rPr>
        <b/>
        <sz val="11"/>
        <color indexed="8"/>
        <rFont val="Times New Roman"/>
        <family val="1"/>
        <charset val="204"/>
      </rPr>
      <t xml:space="preserve"> классное руководство</t>
    </r>
    <r>
      <rPr>
        <sz val="11"/>
        <color indexed="8"/>
        <rFont val="Times New Roman"/>
        <family val="1"/>
        <charset val="204"/>
      </rPr>
      <t xml:space="preserve"> педагогическим работникам муниципальных образовательных организаций в Иркутской области,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  </r>
  </si>
  <si>
    <t>-</t>
  </si>
  <si>
    <r>
      <t xml:space="preserve">Иные межбюджетные трансферты на финансовое обеспечение мероприятий по </t>
    </r>
    <r>
      <rPr>
        <b/>
        <sz val="11"/>
        <color indexed="8"/>
        <rFont val="Times New Roman"/>
        <family val="1"/>
        <charset val="204"/>
      </rPr>
      <t>обеспечению деятельности</t>
    </r>
    <r>
      <rPr>
        <sz val="11"/>
        <color indexed="8"/>
        <rFont val="Times New Roman"/>
        <family val="1"/>
        <charset val="204"/>
      </rPr>
      <t xml:space="preserve"> советников директора по воспитанию и взаимодействию с детскими общественными объединениями в муниципальных общеобразовательных организациях в Иркутской области</t>
    </r>
  </si>
  <si>
    <r>
      <t xml:space="preserve">Иные межбюджетные трансферты на обеспечение выплат </t>
    </r>
    <r>
      <rPr>
        <b/>
        <sz val="11"/>
        <color indexed="8"/>
        <rFont val="Times New Roman"/>
        <family val="1"/>
        <charset val="204"/>
      </rPr>
      <t xml:space="preserve">ежемесячного денежного вознаграждения </t>
    </r>
    <r>
      <rPr>
        <sz val="11"/>
        <color indexed="8"/>
        <rFont val="Times New Roman"/>
        <family val="1"/>
        <charset val="204"/>
      </rPr>
      <t>советникам директоров по воспитанию и взаимодействию с детскими общественными объединениями муниципальных общеобразовательных организаций Иркутской области</t>
    </r>
  </si>
  <si>
    <t>Иные межбюджетные трансферты на оснащение предметных кабинетов общеобразовательных организаций средствами обучения и воспитания</t>
  </si>
  <si>
    <t>Безвозмездные поступления от негосударственных организаций</t>
  </si>
  <si>
    <t>Прочие безвозмездные поступления</t>
  </si>
  <si>
    <t>Доходы от возврата остатков субсидий, субвенций и иных межбюджетных трансфертов, имеющих целевое назначение, прошлых лет</t>
  </si>
  <si>
    <t xml:space="preserve">Возврат остатков субсидий, субвенций и межбюджетных трансфертов, имеющих целевое назначение, прошлых лет </t>
  </si>
  <si>
    <t xml:space="preserve">Перечисления для осуществления возврата (зачета)излишне уплаченных или излишне взысканных сумм налогов,сборов и иныхплатежей, а также сумм процентов за несвоевременное осуществление такого возврата и процентов, начисленных на излишне взысканные суммы </t>
  </si>
  <si>
    <t>Безвозмездные поступления из  бюджетов поселений бюджету муниципального района</t>
  </si>
  <si>
    <t>Безвозмездные поступления из  бюджета  муниципального района бюджету поселений</t>
  </si>
  <si>
    <t>Безвозмездные поступления, всего:</t>
  </si>
  <si>
    <t>Всего доходов</t>
  </si>
  <si>
    <t>Начальник финансового управления</t>
  </si>
  <si>
    <t>О.В. Фокина</t>
  </si>
  <si>
    <t>Недоимка в бюджет по налогам:</t>
  </si>
  <si>
    <t>на 01.01.2025</t>
  </si>
  <si>
    <t>на 01.02.2025</t>
  </si>
  <si>
    <t>на 01.03.2025</t>
  </si>
  <si>
    <t>на 01.04.2025</t>
  </si>
  <si>
    <t>на 01.05.2025</t>
  </si>
  <si>
    <t>на 01.06.2025</t>
  </si>
  <si>
    <t>на 01.07.2025</t>
  </si>
  <si>
    <t>исполнитель: А.С. Галеева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</si>
</sst>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.0"/>
    <numFmt numFmtId="166" formatCode="dd\.mm\.yyyy"/>
    <numFmt numFmtId="167" formatCode="_(* #,##0.00_);_(* \(#,##0.00\);_(* &quot;-&quot;??_);_(@_)"/>
    <numFmt numFmtId="168" formatCode="_(* #,##0_);_(* \(#,##0\);_(* &quot;-&quot;??_);_(@_)"/>
    <numFmt numFmtId="169" formatCode="_(* #,##0.0_);_(* \(#,##0.0\);_(* &quot;-&quot;??_);_(@_)"/>
    <numFmt numFmtId="170" formatCode="0.0"/>
    <numFmt numFmtId="171" formatCode="_-* #,##0.0_р_._-;\-* #,##0.0_р_._-;_-* &quot;-&quot;?_р_._-;_-@_-"/>
    <numFmt numFmtId="172" formatCode="_-* #,##0.0\ _₽_-;\-* #,##0.0\ _₽_-;_-* &quot;-&quot;?\ _₽_-;_-@_-"/>
    <numFmt numFmtId="173" formatCode="000000"/>
  </numFmts>
  <fonts count="8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name val="Times New Roman"/>
      <family val="1"/>
      <charset val="204"/>
    </font>
    <font>
      <b/>
      <i/>
      <sz val="8"/>
      <name val="Arial"/>
      <family val="2"/>
      <charset val="204"/>
    </font>
    <font>
      <b/>
      <sz val="11"/>
      <name val="Arial"/>
      <family val="2"/>
      <charset val="204"/>
    </font>
    <font>
      <sz val="11"/>
      <name val="Calibri"/>
      <family val="2"/>
    </font>
    <font>
      <b/>
      <sz val="12"/>
      <name val="Arial"/>
      <family val="2"/>
      <charset val="204"/>
    </font>
    <font>
      <sz val="6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</font>
    <font>
      <sz val="9"/>
      <name val="Arial Cyr"/>
      <charset val="204"/>
    </font>
    <font>
      <b/>
      <sz val="9"/>
      <name val="Arial Cyr"/>
      <charset val="204"/>
    </font>
    <font>
      <sz val="9"/>
      <name val="Calibri"/>
      <family val="2"/>
      <scheme val="minor"/>
    </font>
    <font>
      <sz val="8"/>
      <name val="Arial Cyr"/>
      <charset val="204"/>
    </font>
    <font>
      <b/>
      <i/>
      <sz val="11"/>
      <name val="Arial Cyr"/>
      <charset val="204"/>
    </font>
    <font>
      <b/>
      <sz val="8"/>
      <name val="Arial Cyr"/>
    </font>
    <font>
      <b/>
      <sz val="7"/>
      <name val="Arial Cyr"/>
      <charset val="204"/>
    </font>
    <font>
      <sz val="8"/>
      <name val="Arial Narrow"/>
      <family val="2"/>
    </font>
    <font>
      <sz val="11"/>
      <name val="Arial Cyr"/>
      <charset val="204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 Cyr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</font>
    <font>
      <i/>
      <sz val="11"/>
      <color indexed="8"/>
      <name val="Calibri"/>
      <family val="2"/>
      <charset val="204"/>
    </font>
    <font>
      <i/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name val="Times New Roman CYR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99CCFF"/>
        <bgColor indexed="64"/>
      </patternFill>
    </fill>
  </fills>
  <borders count="75">
    <border>
      <left/>
      <right/>
      <top/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83">
    <xf numFmtId="0" fontId="0" fillId="0" borderId="0"/>
    <xf numFmtId="0" fontId="1" fillId="0" borderId="0">
      <alignment horizontal="left"/>
    </xf>
    <xf numFmtId="0" fontId="1" fillId="0" borderId="0">
      <alignment horizontal="left"/>
    </xf>
    <xf numFmtId="0" fontId="2" fillId="0" borderId="0"/>
    <xf numFmtId="0" fontId="2" fillId="0" borderId="0"/>
    <xf numFmtId="0" fontId="1" fillId="0" borderId="0">
      <alignment horizontal="left"/>
    </xf>
    <xf numFmtId="49" fontId="3" fillId="0" borderId="0">
      <alignment horizontal="right"/>
    </xf>
    <xf numFmtId="0" fontId="3" fillId="0" borderId="1">
      <alignment horizontal="left" wrapText="1"/>
    </xf>
    <xf numFmtId="0" fontId="3" fillId="0" borderId="2">
      <alignment horizontal="left" wrapText="1" indent="1"/>
    </xf>
    <xf numFmtId="0" fontId="4" fillId="0" borderId="3">
      <alignment horizontal="left" wrapText="1"/>
    </xf>
    <xf numFmtId="0" fontId="3" fillId="2" borderId="0"/>
    <xf numFmtId="0" fontId="3" fillId="0" borderId="4"/>
    <xf numFmtId="0" fontId="2" fillId="0" borderId="4"/>
    <xf numFmtId="4" fontId="3" fillId="0" borderId="5">
      <alignment horizontal="right"/>
    </xf>
    <xf numFmtId="49" fontId="3" fillId="0" borderId="3">
      <alignment horizontal="center"/>
    </xf>
    <xf numFmtId="4" fontId="3" fillId="0" borderId="6">
      <alignment horizontal="right"/>
    </xf>
    <xf numFmtId="0" fontId="4" fillId="0" borderId="0">
      <alignment horizontal="center"/>
    </xf>
    <xf numFmtId="0" fontId="4" fillId="0" borderId="4"/>
    <xf numFmtId="0" fontId="3" fillId="0" borderId="7">
      <alignment horizontal="left" wrapText="1"/>
    </xf>
    <xf numFmtId="0" fontId="3" fillId="0" borderId="8">
      <alignment horizontal="left" wrapText="1" indent="1"/>
    </xf>
    <xf numFmtId="0" fontId="3" fillId="0" borderId="7">
      <alignment horizontal="left" wrapText="1" indent="2"/>
    </xf>
    <xf numFmtId="0" fontId="3" fillId="0" borderId="1">
      <alignment horizontal="left" wrapText="1" indent="2"/>
    </xf>
    <xf numFmtId="0" fontId="5" fillId="0" borderId="4">
      <alignment wrapText="1"/>
    </xf>
    <xf numFmtId="0" fontId="5" fillId="0" borderId="9">
      <alignment wrapText="1"/>
    </xf>
    <xf numFmtId="0" fontId="5" fillId="0" borderId="10">
      <alignment wrapText="1"/>
    </xf>
    <xf numFmtId="0" fontId="3" fillId="0" borderId="0">
      <alignment horizontal="center" wrapText="1"/>
    </xf>
    <xf numFmtId="49" fontId="3" fillId="0" borderId="4">
      <alignment horizontal="left"/>
    </xf>
    <xf numFmtId="49" fontId="3" fillId="0" borderId="11">
      <alignment horizontal="center" wrapText="1"/>
    </xf>
    <xf numFmtId="49" fontId="3" fillId="0" borderId="11">
      <alignment horizontal="left" wrapText="1"/>
    </xf>
    <xf numFmtId="49" fontId="3" fillId="0" borderId="11">
      <alignment horizontal="center" shrinkToFit="1"/>
    </xf>
    <xf numFmtId="49" fontId="3" fillId="0" borderId="4">
      <alignment horizontal="center"/>
    </xf>
    <xf numFmtId="0" fontId="3" fillId="0" borderId="10">
      <alignment horizontal="center"/>
    </xf>
    <xf numFmtId="0" fontId="3" fillId="0" borderId="0">
      <alignment horizontal="center"/>
    </xf>
    <xf numFmtId="49" fontId="3" fillId="0" borderId="4"/>
    <xf numFmtId="49" fontId="3" fillId="0" borderId="12">
      <alignment horizontal="center" shrinkToFit="1"/>
    </xf>
    <xf numFmtId="0" fontId="3" fillId="0" borderId="10"/>
    <xf numFmtId="0" fontId="3" fillId="0" borderId="4">
      <alignment horizontal="center"/>
    </xf>
    <xf numFmtId="49" fontId="3" fillId="0" borderId="10">
      <alignment horizontal="center"/>
    </xf>
    <xf numFmtId="49" fontId="3" fillId="0" borderId="0">
      <alignment horizontal="left"/>
    </xf>
    <xf numFmtId="0" fontId="2" fillId="0" borderId="10"/>
    <xf numFmtId="0" fontId="3" fillId="0" borderId="2">
      <alignment horizontal="left" wrapText="1"/>
    </xf>
    <xf numFmtId="0" fontId="3" fillId="0" borderId="1">
      <alignment horizontal="left" wrapText="1" indent="1"/>
    </xf>
    <xf numFmtId="0" fontId="3" fillId="0" borderId="2">
      <alignment horizontal="left" wrapText="1" indent="2"/>
    </xf>
    <xf numFmtId="0" fontId="2" fillId="0" borderId="13"/>
    <xf numFmtId="49" fontId="3" fillId="0" borderId="5">
      <alignment horizontal="center"/>
    </xf>
    <xf numFmtId="0" fontId="4" fillId="0" borderId="14">
      <alignment horizontal="center" vertical="center" textRotation="90" wrapText="1"/>
    </xf>
    <xf numFmtId="0" fontId="4" fillId="0" borderId="10">
      <alignment horizontal="center" vertical="center" textRotation="90" wrapText="1"/>
    </xf>
    <xf numFmtId="0" fontId="3" fillId="0" borderId="0">
      <alignment vertical="center"/>
    </xf>
    <xf numFmtId="0" fontId="4" fillId="0" borderId="0">
      <alignment horizontal="center" vertical="center" textRotation="90" wrapText="1"/>
    </xf>
    <xf numFmtId="0" fontId="4" fillId="0" borderId="15">
      <alignment horizontal="center" vertical="center" textRotation="90" wrapText="1"/>
    </xf>
    <xf numFmtId="0" fontId="4" fillId="0" borderId="0">
      <alignment horizontal="center" vertical="center" textRotation="90"/>
    </xf>
    <xf numFmtId="0" fontId="4" fillId="0" borderId="15">
      <alignment horizontal="center" vertical="center" textRotation="90"/>
    </xf>
    <xf numFmtId="0" fontId="4" fillId="0" borderId="9">
      <alignment horizontal="center" vertical="center" textRotation="90"/>
    </xf>
    <xf numFmtId="0" fontId="3" fillId="0" borderId="9">
      <alignment horizontal="center" vertical="top" wrapText="1"/>
    </xf>
    <xf numFmtId="0" fontId="4" fillId="0" borderId="16"/>
    <xf numFmtId="49" fontId="6" fillId="0" borderId="17">
      <alignment horizontal="left" vertical="center" wrapText="1"/>
    </xf>
    <xf numFmtId="49" fontId="3" fillId="0" borderId="2">
      <alignment horizontal="left" vertical="center" wrapText="1" indent="2"/>
    </xf>
    <xf numFmtId="49" fontId="3" fillId="0" borderId="1">
      <alignment horizontal="left" vertical="center" wrapText="1" indent="3"/>
    </xf>
    <xf numFmtId="49" fontId="3" fillId="0" borderId="17">
      <alignment horizontal="left" vertical="center" wrapText="1" indent="3"/>
    </xf>
    <xf numFmtId="49" fontId="3" fillId="0" borderId="18">
      <alignment horizontal="left" vertical="center" wrapText="1" indent="3"/>
    </xf>
    <xf numFmtId="0" fontId="6" fillId="0" borderId="16">
      <alignment horizontal="left" vertical="center" wrapText="1"/>
    </xf>
    <xf numFmtId="49" fontId="3" fillId="0" borderId="10">
      <alignment horizontal="left" vertical="center" wrapText="1" indent="3"/>
    </xf>
    <xf numFmtId="49" fontId="3" fillId="0" borderId="0">
      <alignment horizontal="left" vertical="center" wrapText="1" indent="3"/>
    </xf>
    <xf numFmtId="49" fontId="3" fillId="0" borderId="4">
      <alignment horizontal="left" vertical="center" wrapText="1" indent="3"/>
    </xf>
    <xf numFmtId="49" fontId="6" fillId="0" borderId="16">
      <alignment horizontal="left" vertical="center" wrapText="1"/>
    </xf>
    <xf numFmtId="0" fontId="3" fillId="0" borderId="17">
      <alignment horizontal="left" vertical="center" wrapText="1"/>
    </xf>
    <xf numFmtId="0" fontId="3" fillId="0" borderId="18">
      <alignment horizontal="left" vertical="center" wrapText="1"/>
    </xf>
    <xf numFmtId="49" fontId="6" fillId="0" borderId="19">
      <alignment horizontal="left" vertical="center" wrapText="1"/>
    </xf>
    <xf numFmtId="49" fontId="3" fillId="0" borderId="20">
      <alignment horizontal="left" vertical="center" wrapText="1"/>
    </xf>
    <xf numFmtId="49" fontId="3" fillId="0" borderId="21">
      <alignment horizontal="left" vertical="center" wrapText="1"/>
    </xf>
    <xf numFmtId="49" fontId="4" fillId="0" borderId="22">
      <alignment horizontal="center"/>
    </xf>
    <xf numFmtId="49" fontId="4" fillId="0" borderId="23">
      <alignment horizontal="center" vertical="center" wrapText="1"/>
    </xf>
    <xf numFmtId="49" fontId="3" fillId="0" borderId="24">
      <alignment horizontal="center" vertical="center" wrapText="1"/>
    </xf>
    <xf numFmtId="49" fontId="3" fillId="0" borderId="11">
      <alignment horizontal="center" vertical="center" wrapText="1"/>
    </xf>
    <xf numFmtId="49" fontId="3" fillId="0" borderId="23">
      <alignment horizontal="center" vertical="center" wrapText="1"/>
    </xf>
    <xf numFmtId="49" fontId="3" fillId="0" borderId="10">
      <alignment horizontal="center" vertical="center" wrapText="1"/>
    </xf>
    <xf numFmtId="49" fontId="3" fillId="0" borderId="0">
      <alignment horizontal="center" vertical="center" wrapText="1"/>
    </xf>
    <xf numFmtId="49" fontId="3" fillId="0" borderId="4">
      <alignment horizontal="center" vertical="center" wrapText="1"/>
    </xf>
    <xf numFmtId="49" fontId="4" fillId="0" borderId="22">
      <alignment horizontal="center" vertical="center" wrapText="1"/>
    </xf>
    <xf numFmtId="49" fontId="3" fillId="0" borderId="25">
      <alignment horizontal="center" vertical="center" wrapText="1"/>
    </xf>
    <xf numFmtId="0" fontId="2" fillId="0" borderId="26"/>
    <xf numFmtId="0" fontId="3" fillId="0" borderId="22">
      <alignment horizontal="center" vertical="center"/>
    </xf>
    <xf numFmtId="0" fontId="3" fillId="0" borderId="24">
      <alignment horizontal="center" vertical="center"/>
    </xf>
    <xf numFmtId="0" fontId="3" fillId="0" borderId="11">
      <alignment horizontal="center" vertical="center"/>
    </xf>
    <xf numFmtId="0" fontId="3" fillId="0" borderId="23">
      <alignment horizontal="center" vertical="center"/>
    </xf>
    <xf numFmtId="49" fontId="3" fillId="0" borderId="27">
      <alignment horizontal="center" vertical="center"/>
    </xf>
    <xf numFmtId="49" fontId="3" fillId="0" borderId="28">
      <alignment horizontal="center" vertical="center"/>
    </xf>
    <xf numFmtId="49" fontId="3" fillId="0" borderId="12">
      <alignment horizontal="center" vertical="center"/>
    </xf>
    <xf numFmtId="49" fontId="3" fillId="0" borderId="9">
      <alignment horizontal="center" vertical="center"/>
    </xf>
    <xf numFmtId="0" fontId="3" fillId="0" borderId="9">
      <alignment horizontal="center" vertical="top"/>
    </xf>
    <xf numFmtId="49" fontId="3" fillId="0" borderId="9">
      <alignment horizontal="center" vertical="top" wrapText="1"/>
    </xf>
    <xf numFmtId="0" fontId="3" fillId="0" borderId="28"/>
    <xf numFmtId="4" fontId="3" fillId="0" borderId="10">
      <alignment horizontal="right"/>
    </xf>
    <xf numFmtId="4" fontId="3" fillId="0" borderId="0">
      <alignment horizontal="right" shrinkToFit="1"/>
    </xf>
    <xf numFmtId="4" fontId="3" fillId="0" borderId="4">
      <alignment horizontal="right"/>
    </xf>
    <xf numFmtId="4" fontId="3" fillId="0" borderId="29">
      <alignment horizontal="right"/>
    </xf>
    <xf numFmtId="0" fontId="3" fillId="0" borderId="9">
      <alignment horizontal="center" vertical="top" wrapText="1"/>
    </xf>
    <xf numFmtId="4" fontId="3" fillId="0" borderId="28">
      <alignment horizontal="right"/>
    </xf>
    <xf numFmtId="0" fontId="3" fillId="0" borderId="9">
      <alignment horizontal="center" vertical="top"/>
    </xf>
    <xf numFmtId="4" fontId="3" fillId="0" borderId="30">
      <alignment horizontal="right"/>
    </xf>
    <xf numFmtId="0" fontId="3" fillId="0" borderId="30"/>
    <xf numFmtId="4" fontId="3" fillId="0" borderId="31">
      <alignment horizontal="right"/>
    </xf>
    <xf numFmtId="0" fontId="2" fillId="3" borderId="0"/>
    <xf numFmtId="0" fontId="4" fillId="0" borderId="0"/>
    <xf numFmtId="0" fontId="7" fillId="0" borderId="0"/>
    <xf numFmtId="0" fontId="3" fillId="0" borderId="0">
      <alignment horizontal="left"/>
    </xf>
    <xf numFmtId="0" fontId="3" fillId="0" borderId="0"/>
    <xf numFmtId="0" fontId="8" fillId="0" borderId="0"/>
    <xf numFmtId="0" fontId="2" fillId="0" borderId="0"/>
    <xf numFmtId="0" fontId="2" fillId="3" borderId="4"/>
    <xf numFmtId="49" fontId="3" fillId="0" borderId="9">
      <alignment horizontal="center" vertical="center" wrapText="1"/>
    </xf>
    <xf numFmtId="49" fontId="3" fillId="0" borderId="9">
      <alignment horizontal="center" vertical="center" wrapText="1"/>
    </xf>
    <xf numFmtId="0" fontId="2" fillId="3" borderId="32"/>
    <xf numFmtId="0" fontId="3" fillId="0" borderId="33">
      <alignment horizontal="left" wrapText="1"/>
    </xf>
    <xf numFmtId="0" fontId="3" fillId="0" borderId="7">
      <alignment horizontal="left" wrapText="1" indent="1"/>
    </xf>
    <xf numFmtId="0" fontId="3" fillId="0" borderId="16">
      <alignment horizontal="left" wrapText="1" indent="2"/>
    </xf>
    <xf numFmtId="0" fontId="2" fillId="3" borderId="34"/>
    <xf numFmtId="0" fontId="9" fillId="0" borderId="0">
      <alignment horizontal="center" wrapText="1"/>
    </xf>
    <xf numFmtId="0" fontId="10" fillId="0" borderId="0">
      <alignment horizontal="center" vertical="top"/>
    </xf>
    <xf numFmtId="0" fontId="3" fillId="0" borderId="4">
      <alignment wrapText="1"/>
    </xf>
    <xf numFmtId="0" fontId="3" fillId="0" borderId="32">
      <alignment wrapText="1"/>
    </xf>
    <xf numFmtId="0" fontId="3" fillId="0" borderId="10">
      <alignment horizontal="left"/>
    </xf>
    <xf numFmtId="0" fontId="2" fillId="3" borderId="35"/>
    <xf numFmtId="49" fontId="3" fillId="0" borderId="22">
      <alignment horizontal="center" wrapText="1"/>
    </xf>
    <xf numFmtId="49" fontId="3" fillId="0" borderId="24">
      <alignment horizontal="center" wrapText="1"/>
    </xf>
    <xf numFmtId="49" fontId="3" fillId="0" borderId="23">
      <alignment horizontal="center"/>
    </xf>
    <xf numFmtId="0" fontId="2" fillId="3" borderId="10"/>
    <xf numFmtId="0" fontId="2" fillId="3" borderId="36"/>
    <xf numFmtId="0" fontId="3" fillId="0" borderId="26"/>
    <xf numFmtId="0" fontId="3" fillId="0" borderId="0">
      <alignment horizontal="center"/>
    </xf>
    <xf numFmtId="49" fontId="3" fillId="0" borderId="10"/>
    <xf numFmtId="49" fontId="3" fillId="0" borderId="0"/>
    <xf numFmtId="49" fontId="3" fillId="0" borderId="27">
      <alignment horizontal="center"/>
    </xf>
    <xf numFmtId="49" fontId="3" fillId="0" borderId="28">
      <alignment horizontal="center"/>
    </xf>
    <xf numFmtId="49" fontId="3" fillId="0" borderId="9">
      <alignment horizontal="center"/>
    </xf>
    <xf numFmtId="49" fontId="3" fillId="0" borderId="9">
      <alignment horizontal="center" vertical="center" wrapText="1"/>
    </xf>
    <xf numFmtId="49" fontId="3" fillId="0" borderId="29">
      <alignment horizontal="center" vertical="center" wrapText="1"/>
    </xf>
    <xf numFmtId="0" fontId="2" fillId="3" borderId="37"/>
    <xf numFmtId="4" fontId="3" fillId="0" borderId="9">
      <alignment horizontal="right"/>
    </xf>
    <xf numFmtId="0" fontId="3" fillId="2" borderId="26"/>
    <xf numFmtId="0" fontId="3" fillId="0" borderId="3">
      <alignment horizontal="left" wrapText="1"/>
    </xf>
    <xf numFmtId="49" fontId="3" fillId="0" borderId="30">
      <alignment horizontal="center"/>
    </xf>
    <xf numFmtId="49" fontId="2" fillId="0" borderId="0"/>
    <xf numFmtId="0" fontId="3" fillId="0" borderId="0">
      <alignment horizontal="right"/>
    </xf>
    <xf numFmtId="49" fontId="3" fillId="0" borderId="0">
      <alignment horizontal="right"/>
    </xf>
    <xf numFmtId="0" fontId="11" fillId="0" borderId="0"/>
    <xf numFmtId="0" fontId="11" fillId="0" borderId="15"/>
    <xf numFmtId="49" fontId="12" fillId="0" borderId="38">
      <alignment horizontal="right"/>
    </xf>
    <xf numFmtId="0" fontId="3" fillId="0" borderId="38">
      <alignment horizontal="right"/>
    </xf>
    <xf numFmtId="0" fontId="11" fillId="0" borderId="4"/>
    <xf numFmtId="0" fontId="3" fillId="0" borderId="29">
      <alignment horizontal="center"/>
    </xf>
    <xf numFmtId="49" fontId="2" fillId="0" borderId="39">
      <alignment horizontal="center"/>
    </xf>
    <xf numFmtId="14" fontId="3" fillId="0" borderId="40">
      <alignment horizontal="center"/>
    </xf>
    <xf numFmtId="0" fontId="3" fillId="0" borderId="41">
      <alignment horizontal="center"/>
    </xf>
    <xf numFmtId="49" fontId="3" fillId="0" borderId="42">
      <alignment horizontal="center"/>
    </xf>
    <xf numFmtId="49" fontId="3" fillId="0" borderId="40">
      <alignment horizontal="center"/>
    </xf>
    <xf numFmtId="0" fontId="3" fillId="0" borderId="40">
      <alignment horizontal="center"/>
    </xf>
    <xf numFmtId="49" fontId="3" fillId="0" borderId="43">
      <alignment horizontal="center"/>
    </xf>
    <xf numFmtId="0" fontId="8" fillId="0" borderId="26"/>
    <xf numFmtId="0" fontId="2" fillId="0" borderId="44"/>
    <xf numFmtId="0" fontId="2" fillId="0" borderId="45"/>
    <xf numFmtId="4" fontId="3" fillId="0" borderId="3">
      <alignment horizontal="right"/>
    </xf>
    <xf numFmtId="0" fontId="3" fillId="0" borderId="0">
      <alignment horizontal="left" wrapText="1"/>
    </xf>
    <xf numFmtId="0" fontId="3" fillId="0" borderId="4">
      <alignment horizontal="left"/>
    </xf>
    <xf numFmtId="0" fontId="3" fillId="0" borderId="8">
      <alignment horizontal="left" wrapText="1"/>
    </xf>
    <xf numFmtId="0" fontId="3" fillId="0" borderId="32"/>
    <xf numFmtId="0" fontId="4" fillId="0" borderId="46">
      <alignment horizontal="left" wrapText="1"/>
    </xf>
    <xf numFmtId="0" fontId="3" fillId="0" borderId="5">
      <alignment horizontal="left" wrapText="1" indent="2"/>
    </xf>
    <xf numFmtId="49" fontId="3" fillId="0" borderId="0">
      <alignment horizontal="center" wrapText="1"/>
    </xf>
    <xf numFmtId="49" fontId="3" fillId="0" borderId="23">
      <alignment horizontal="center" wrapText="1"/>
    </xf>
    <xf numFmtId="0" fontId="3" fillId="0" borderId="47"/>
    <xf numFmtId="0" fontId="3" fillId="0" borderId="48">
      <alignment horizontal="center" wrapText="1"/>
    </xf>
    <xf numFmtId="0" fontId="2" fillId="3" borderId="26"/>
    <xf numFmtId="49" fontId="3" fillId="0" borderId="11">
      <alignment horizontal="center"/>
    </xf>
    <xf numFmtId="49" fontId="3" fillId="0" borderId="0">
      <alignment horizontal="center"/>
    </xf>
    <xf numFmtId="49" fontId="3" fillId="0" borderId="12">
      <alignment horizontal="center" wrapText="1"/>
    </xf>
    <xf numFmtId="49" fontId="3" fillId="0" borderId="49">
      <alignment horizontal="center" wrapText="1"/>
    </xf>
    <xf numFmtId="49" fontId="3" fillId="0" borderId="12">
      <alignment horizontal="center"/>
    </xf>
    <xf numFmtId="49" fontId="3" fillId="0" borderId="4"/>
    <xf numFmtId="4" fontId="3" fillId="0" borderId="12">
      <alignment horizontal="right"/>
    </xf>
    <xf numFmtId="4" fontId="3" fillId="0" borderId="27">
      <alignment horizontal="right"/>
    </xf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" fillId="0" borderId="0"/>
    <xf numFmtId="0" fontId="16" fillId="0" borderId="0">
      <alignment horizontal="center" wrapText="1"/>
    </xf>
    <xf numFmtId="0" fontId="16" fillId="0" borderId="0">
      <alignment horizontal="center" wrapText="1"/>
    </xf>
    <xf numFmtId="0" fontId="17" fillId="0" borderId="4"/>
    <xf numFmtId="0" fontId="17" fillId="0" borderId="0"/>
    <xf numFmtId="0" fontId="1" fillId="0" borderId="0"/>
    <xf numFmtId="0" fontId="16" fillId="0" borderId="0">
      <alignment horizontal="left" wrapText="1"/>
    </xf>
    <xf numFmtId="0" fontId="18" fillId="0" borderId="0"/>
    <xf numFmtId="0" fontId="17" fillId="0" borderId="15"/>
    <xf numFmtId="0" fontId="19" fillId="0" borderId="29">
      <alignment horizontal="center"/>
    </xf>
    <xf numFmtId="0" fontId="1" fillId="0" borderId="44"/>
    <xf numFmtId="0" fontId="19" fillId="0" borderId="0">
      <alignment horizontal="left"/>
    </xf>
    <xf numFmtId="0" fontId="20" fillId="0" borderId="0">
      <alignment horizontal="center" vertical="top"/>
    </xf>
    <xf numFmtId="49" fontId="21" fillId="0" borderId="38">
      <alignment horizontal="right"/>
    </xf>
    <xf numFmtId="49" fontId="1" fillId="0" borderId="39">
      <alignment horizontal="center"/>
    </xf>
    <xf numFmtId="0" fontId="1" fillId="0" borderId="45"/>
    <xf numFmtId="49" fontId="1" fillId="0" borderId="0"/>
    <xf numFmtId="49" fontId="19" fillId="0" borderId="0">
      <alignment horizontal="right"/>
    </xf>
    <xf numFmtId="0" fontId="19" fillId="0" borderId="0"/>
    <xf numFmtId="0" fontId="19" fillId="0" borderId="0">
      <alignment horizontal="center"/>
    </xf>
    <xf numFmtId="0" fontId="19" fillId="0" borderId="38">
      <alignment horizontal="right"/>
    </xf>
    <xf numFmtId="166" fontId="19" fillId="0" borderId="40">
      <alignment horizontal="center"/>
    </xf>
    <xf numFmtId="49" fontId="19" fillId="0" borderId="0"/>
    <xf numFmtId="0" fontId="19" fillId="0" borderId="0">
      <alignment horizontal="right"/>
    </xf>
    <xf numFmtId="0" fontId="19" fillId="0" borderId="41">
      <alignment horizontal="center"/>
    </xf>
    <xf numFmtId="0" fontId="19" fillId="0" borderId="4">
      <alignment wrapText="1"/>
    </xf>
    <xf numFmtId="49" fontId="19" fillId="0" borderId="42">
      <alignment horizontal="center"/>
    </xf>
    <xf numFmtId="0" fontId="19" fillId="0" borderId="32">
      <alignment wrapText="1"/>
    </xf>
    <xf numFmtId="49" fontId="19" fillId="0" borderId="40">
      <alignment horizontal="center"/>
    </xf>
    <xf numFmtId="0" fontId="19" fillId="0" borderId="10">
      <alignment horizontal="left"/>
    </xf>
    <xf numFmtId="49" fontId="19" fillId="0" borderId="10"/>
    <xf numFmtId="0" fontId="19" fillId="0" borderId="40">
      <alignment horizontal="center"/>
    </xf>
    <xf numFmtId="49" fontId="19" fillId="0" borderId="43">
      <alignment horizontal="center"/>
    </xf>
    <xf numFmtId="0" fontId="22" fillId="0" borderId="0"/>
    <xf numFmtId="0" fontId="22" fillId="0" borderId="26"/>
    <xf numFmtId="49" fontId="19" fillId="0" borderId="9">
      <alignment horizontal="center" vertical="center" wrapText="1"/>
    </xf>
    <xf numFmtId="49" fontId="19" fillId="0" borderId="9">
      <alignment horizontal="center" vertical="center" wrapText="1"/>
    </xf>
    <xf numFmtId="49" fontId="19" fillId="0" borderId="9">
      <alignment horizontal="center" vertical="center" wrapText="1"/>
    </xf>
    <xf numFmtId="49" fontId="19" fillId="0" borderId="29">
      <alignment horizontal="center" vertical="center" wrapText="1"/>
    </xf>
    <xf numFmtId="0" fontId="19" fillId="0" borderId="33">
      <alignment horizontal="left" wrapText="1"/>
    </xf>
    <xf numFmtId="49" fontId="19" fillId="0" borderId="22">
      <alignment horizontal="center" wrapText="1"/>
    </xf>
    <xf numFmtId="49" fontId="19" fillId="0" borderId="27">
      <alignment horizontal="center"/>
    </xf>
    <xf numFmtId="4" fontId="19" fillId="0" borderId="9">
      <alignment horizontal="right"/>
    </xf>
    <xf numFmtId="4" fontId="19" fillId="0" borderId="3">
      <alignment horizontal="right"/>
    </xf>
    <xf numFmtId="0" fontId="19" fillId="0" borderId="58">
      <alignment horizontal="left" wrapText="1"/>
    </xf>
    <xf numFmtId="0" fontId="19" fillId="0" borderId="7">
      <alignment horizontal="left" wrapText="1" indent="1"/>
    </xf>
    <xf numFmtId="49" fontId="19" fillId="0" borderId="24">
      <alignment horizontal="center" wrapText="1"/>
    </xf>
    <xf numFmtId="49" fontId="19" fillId="0" borderId="28">
      <alignment horizontal="center"/>
    </xf>
    <xf numFmtId="49" fontId="19" fillId="0" borderId="30">
      <alignment horizontal="center"/>
    </xf>
    <xf numFmtId="0" fontId="19" fillId="0" borderId="59">
      <alignment horizontal="left" wrapText="1" indent="1"/>
    </xf>
    <xf numFmtId="0" fontId="19" fillId="0" borderId="3">
      <alignment horizontal="left" wrapText="1" indent="2"/>
    </xf>
    <xf numFmtId="49" fontId="19" fillId="0" borderId="23">
      <alignment horizontal="center"/>
    </xf>
    <xf numFmtId="49" fontId="19" fillId="0" borderId="9">
      <alignment horizontal="center"/>
    </xf>
    <xf numFmtId="0" fontId="19" fillId="0" borderId="40">
      <alignment horizontal="left" wrapText="1" indent="2"/>
    </xf>
    <xf numFmtId="0" fontId="19" fillId="0" borderId="26"/>
    <xf numFmtId="0" fontId="19" fillId="4" borderId="26"/>
    <xf numFmtId="0" fontId="19" fillId="4" borderId="34"/>
    <xf numFmtId="0" fontId="19" fillId="4" borderId="0"/>
    <xf numFmtId="0" fontId="19" fillId="0" borderId="0">
      <alignment horizontal="left" wrapText="1"/>
    </xf>
    <xf numFmtId="49" fontId="19" fillId="0" borderId="0">
      <alignment horizontal="center" wrapText="1"/>
    </xf>
    <xf numFmtId="49" fontId="19" fillId="0" borderId="0">
      <alignment horizontal="center"/>
    </xf>
    <xf numFmtId="49" fontId="19" fillId="0" borderId="0">
      <alignment horizontal="right"/>
    </xf>
    <xf numFmtId="0" fontId="19" fillId="0" borderId="4">
      <alignment horizontal="left"/>
    </xf>
    <xf numFmtId="49" fontId="19" fillId="0" borderId="4"/>
    <xf numFmtId="0" fontId="19" fillId="0" borderId="4"/>
    <xf numFmtId="0" fontId="1" fillId="0" borderId="4"/>
    <xf numFmtId="0" fontId="19" fillId="0" borderId="8">
      <alignment horizontal="left" wrapText="1"/>
    </xf>
    <xf numFmtId="49" fontId="19" fillId="0" borderId="27">
      <alignment horizontal="center" wrapText="1"/>
    </xf>
    <xf numFmtId="4" fontId="19" fillId="0" borderId="12">
      <alignment horizontal="right"/>
    </xf>
    <xf numFmtId="4" fontId="19" fillId="0" borderId="5">
      <alignment horizontal="right"/>
    </xf>
    <xf numFmtId="0" fontId="19" fillId="0" borderId="60">
      <alignment horizontal="left" wrapText="1"/>
    </xf>
    <xf numFmtId="49" fontId="19" fillId="0" borderId="23">
      <alignment horizontal="center" wrapText="1"/>
    </xf>
    <xf numFmtId="49" fontId="19" fillId="0" borderId="3">
      <alignment horizontal="center"/>
    </xf>
    <xf numFmtId="0" fontId="19" fillId="0" borderId="5">
      <alignment horizontal="left" wrapText="1" indent="2"/>
    </xf>
    <xf numFmtId="49" fontId="19" fillId="0" borderId="11">
      <alignment horizontal="center"/>
    </xf>
    <xf numFmtId="49" fontId="19" fillId="0" borderId="12">
      <alignment horizontal="center"/>
    </xf>
    <xf numFmtId="0" fontId="19" fillId="0" borderId="42">
      <alignment horizontal="left" wrapText="1" indent="2"/>
    </xf>
    <xf numFmtId="0" fontId="19" fillId="0" borderId="32"/>
    <xf numFmtId="0" fontId="19" fillId="0" borderId="47"/>
    <xf numFmtId="0" fontId="15" fillId="0" borderId="46">
      <alignment horizontal="left" wrapText="1"/>
    </xf>
    <xf numFmtId="0" fontId="19" fillId="0" borderId="48">
      <alignment horizontal="center" wrapText="1"/>
    </xf>
    <xf numFmtId="49" fontId="19" fillId="0" borderId="49">
      <alignment horizontal="center" wrapText="1"/>
    </xf>
    <xf numFmtId="4" fontId="19" fillId="0" borderId="27">
      <alignment horizontal="right"/>
    </xf>
    <xf numFmtId="4" fontId="19" fillId="0" borderId="6">
      <alignment horizontal="right"/>
    </xf>
    <xf numFmtId="0" fontId="15" fillId="0" borderId="40">
      <alignment horizontal="left" wrapText="1"/>
    </xf>
    <xf numFmtId="0" fontId="1" fillId="0" borderId="26"/>
    <xf numFmtId="0" fontId="1" fillId="0" borderId="10"/>
    <xf numFmtId="0" fontId="19" fillId="0" borderId="0">
      <alignment horizontal="center" wrapText="1"/>
    </xf>
    <xf numFmtId="0" fontId="15" fillId="0" borderId="0">
      <alignment horizontal="center"/>
    </xf>
    <xf numFmtId="0" fontId="15" fillId="0" borderId="4"/>
    <xf numFmtId="49" fontId="19" fillId="0" borderId="4">
      <alignment horizontal="left"/>
    </xf>
    <xf numFmtId="0" fontId="19" fillId="0" borderId="7">
      <alignment horizontal="left" wrapText="1"/>
    </xf>
    <xf numFmtId="0" fontId="19" fillId="0" borderId="59">
      <alignment horizontal="left" wrapText="1"/>
    </xf>
    <xf numFmtId="0" fontId="1" fillId="0" borderId="28"/>
    <xf numFmtId="0" fontId="1" fillId="0" borderId="30"/>
    <xf numFmtId="0" fontId="19" fillId="0" borderId="8">
      <alignment horizontal="left" wrapText="1" indent="1"/>
    </xf>
    <xf numFmtId="49" fontId="19" fillId="0" borderId="11">
      <alignment horizontal="center" wrapText="1"/>
    </xf>
    <xf numFmtId="0" fontId="19" fillId="0" borderId="60">
      <alignment horizontal="left" wrapText="1" indent="1"/>
    </xf>
    <xf numFmtId="0" fontId="19" fillId="0" borderId="7">
      <alignment horizontal="left" wrapText="1" indent="2"/>
    </xf>
    <xf numFmtId="0" fontId="19" fillId="0" borderId="59">
      <alignment horizontal="left" wrapText="1" indent="2"/>
    </xf>
    <xf numFmtId="0" fontId="19" fillId="0" borderId="1">
      <alignment horizontal="left" wrapText="1" indent="2"/>
    </xf>
    <xf numFmtId="49" fontId="19" fillId="0" borderId="11">
      <alignment horizontal="center" shrinkToFit="1"/>
    </xf>
    <xf numFmtId="49" fontId="19" fillId="0" borderId="12">
      <alignment horizontal="center" shrinkToFit="1"/>
    </xf>
    <xf numFmtId="0" fontId="19" fillId="0" borderId="60">
      <alignment horizontal="left" wrapText="1" indent="2"/>
    </xf>
    <xf numFmtId="0" fontId="15" fillId="0" borderId="14">
      <alignment horizontal="center" vertical="center" textRotation="90" wrapText="1"/>
    </xf>
    <xf numFmtId="0" fontId="19" fillId="0" borderId="9">
      <alignment horizontal="center" vertical="top" wrapText="1"/>
    </xf>
    <xf numFmtId="0" fontId="19" fillId="0" borderId="9">
      <alignment horizontal="center" vertical="top"/>
    </xf>
    <xf numFmtId="0" fontId="19" fillId="0" borderId="9">
      <alignment horizontal="center" vertical="top"/>
    </xf>
    <xf numFmtId="49" fontId="19" fillId="0" borderId="9">
      <alignment horizontal="center" vertical="top" wrapText="1"/>
    </xf>
    <xf numFmtId="0" fontId="19" fillId="0" borderId="9">
      <alignment horizontal="center" vertical="top" wrapText="1"/>
    </xf>
    <xf numFmtId="0" fontId="15" fillId="0" borderId="16"/>
    <xf numFmtId="49" fontId="15" fillId="0" borderId="22">
      <alignment horizontal="center"/>
    </xf>
    <xf numFmtId="49" fontId="23" fillId="0" borderId="17">
      <alignment horizontal="left" vertical="center" wrapText="1"/>
    </xf>
    <xf numFmtId="49" fontId="15" fillId="0" borderId="23">
      <alignment horizontal="center" vertical="center" wrapText="1"/>
    </xf>
    <xf numFmtId="49" fontId="19" fillId="0" borderId="2">
      <alignment horizontal="left" vertical="center" wrapText="1" indent="2"/>
    </xf>
    <xf numFmtId="49" fontId="19" fillId="0" borderId="24">
      <alignment horizontal="center" vertical="center" wrapText="1"/>
    </xf>
    <xf numFmtId="0" fontId="19" fillId="0" borderId="28"/>
    <xf numFmtId="4" fontId="19" fillId="0" borderId="28">
      <alignment horizontal="right"/>
    </xf>
    <xf numFmtId="4" fontId="19" fillId="0" borderId="30">
      <alignment horizontal="right"/>
    </xf>
    <xf numFmtId="49" fontId="19" fillId="0" borderId="1">
      <alignment horizontal="left" vertical="center" wrapText="1" indent="3"/>
    </xf>
    <xf numFmtId="49" fontId="19" fillId="0" borderId="11">
      <alignment horizontal="center" vertical="center" wrapText="1"/>
    </xf>
    <xf numFmtId="49" fontId="19" fillId="0" borderId="17">
      <alignment horizontal="left" vertical="center" wrapText="1" indent="3"/>
    </xf>
    <xf numFmtId="49" fontId="19" fillId="0" borderId="23">
      <alignment horizontal="center" vertical="center" wrapText="1"/>
    </xf>
    <xf numFmtId="49" fontId="19" fillId="0" borderId="18">
      <alignment horizontal="left" vertical="center" wrapText="1" indent="3"/>
    </xf>
    <xf numFmtId="0" fontId="23" fillId="0" borderId="16">
      <alignment horizontal="left" vertical="center" wrapText="1"/>
    </xf>
    <xf numFmtId="49" fontId="19" fillId="0" borderId="25">
      <alignment horizontal="center" vertical="center" wrapText="1"/>
    </xf>
    <xf numFmtId="4" fontId="19" fillId="0" borderId="29">
      <alignment horizontal="right"/>
    </xf>
    <xf numFmtId="4" fontId="19" fillId="0" borderId="31">
      <alignment horizontal="right"/>
    </xf>
    <xf numFmtId="0" fontId="15" fillId="0" borderId="10">
      <alignment horizontal="center" vertical="center" textRotation="90" wrapText="1"/>
    </xf>
    <xf numFmtId="49" fontId="19" fillId="0" borderId="10">
      <alignment horizontal="left" vertical="center" wrapText="1" indent="3"/>
    </xf>
    <xf numFmtId="49" fontId="19" fillId="0" borderId="26">
      <alignment horizontal="center" vertical="center" wrapText="1"/>
    </xf>
    <xf numFmtId="4" fontId="19" fillId="0" borderId="26">
      <alignment horizontal="right"/>
    </xf>
    <xf numFmtId="0" fontId="19" fillId="0" borderId="0">
      <alignment vertical="center"/>
    </xf>
    <xf numFmtId="49" fontId="19" fillId="0" borderId="0">
      <alignment horizontal="left" vertical="center" wrapText="1" indent="3"/>
    </xf>
    <xf numFmtId="49" fontId="19" fillId="0" borderId="0">
      <alignment horizontal="center" vertical="center" wrapText="1"/>
    </xf>
    <xf numFmtId="4" fontId="19" fillId="0" borderId="0">
      <alignment horizontal="right" shrinkToFit="1"/>
    </xf>
    <xf numFmtId="0" fontId="15" fillId="0" borderId="4">
      <alignment horizontal="center" vertical="center" textRotation="90" wrapText="1"/>
    </xf>
    <xf numFmtId="49" fontId="19" fillId="0" borderId="4">
      <alignment horizontal="left" vertical="center" wrapText="1" indent="3"/>
    </xf>
    <xf numFmtId="49" fontId="19" fillId="0" borderId="4">
      <alignment horizontal="center" vertical="center" wrapText="1"/>
    </xf>
    <xf numFmtId="4" fontId="19" fillId="0" borderId="4">
      <alignment horizontal="right"/>
    </xf>
    <xf numFmtId="49" fontId="15" fillId="0" borderId="22">
      <alignment horizontal="center" vertical="center" wrapText="1"/>
    </xf>
    <xf numFmtId="0" fontId="19" fillId="0" borderId="30"/>
    <xf numFmtId="0" fontId="15" fillId="0" borderId="10">
      <alignment horizontal="center" vertical="center" textRotation="90"/>
    </xf>
    <xf numFmtId="0" fontId="15" fillId="0" borderId="4">
      <alignment horizontal="center" vertical="center" textRotation="90"/>
    </xf>
    <xf numFmtId="0" fontId="15" fillId="0" borderId="14">
      <alignment horizontal="center" vertical="center" textRotation="90"/>
    </xf>
    <xf numFmtId="49" fontId="23" fillId="0" borderId="16">
      <alignment horizontal="left" vertical="center" wrapText="1"/>
    </xf>
    <xf numFmtId="0" fontId="15" fillId="0" borderId="9">
      <alignment horizontal="center" vertical="center" textRotation="90"/>
    </xf>
    <xf numFmtId="0" fontId="15" fillId="0" borderId="22">
      <alignment horizontal="center" vertical="center"/>
    </xf>
    <xf numFmtId="0" fontId="19" fillId="0" borderId="17">
      <alignment horizontal="left" vertical="center" wrapText="1"/>
    </xf>
    <xf numFmtId="0" fontId="19" fillId="0" borderId="24">
      <alignment horizontal="center" vertical="center"/>
    </xf>
    <xf numFmtId="0" fontId="19" fillId="0" borderId="11">
      <alignment horizontal="center" vertical="center"/>
    </xf>
    <xf numFmtId="0" fontId="19" fillId="0" borderId="23">
      <alignment horizontal="center" vertical="center"/>
    </xf>
    <xf numFmtId="0" fontId="19" fillId="0" borderId="18">
      <alignment horizontal="left" vertical="center" wrapText="1"/>
    </xf>
    <xf numFmtId="0" fontId="15" fillId="0" borderId="23">
      <alignment horizontal="center" vertical="center"/>
    </xf>
    <xf numFmtId="0" fontId="19" fillId="0" borderId="25">
      <alignment horizontal="center" vertical="center"/>
    </xf>
    <xf numFmtId="49" fontId="15" fillId="0" borderId="22">
      <alignment horizontal="center" vertical="center"/>
    </xf>
    <xf numFmtId="49" fontId="19" fillId="0" borderId="17">
      <alignment horizontal="left" vertical="center" wrapText="1"/>
    </xf>
    <xf numFmtId="49" fontId="19" fillId="0" borderId="24">
      <alignment horizontal="center" vertical="center"/>
    </xf>
    <xf numFmtId="49" fontId="19" fillId="0" borderId="11">
      <alignment horizontal="center" vertical="center"/>
    </xf>
    <xf numFmtId="49" fontId="19" fillId="0" borderId="23">
      <alignment horizontal="center" vertical="center"/>
    </xf>
    <xf numFmtId="49" fontId="19" fillId="0" borderId="18">
      <alignment horizontal="left" vertical="center" wrapText="1"/>
    </xf>
    <xf numFmtId="49" fontId="19" fillId="0" borderId="25">
      <alignment horizontal="center" vertical="center"/>
    </xf>
    <xf numFmtId="49" fontId="19" fillId="0" borderId="4">
      <alignment horizontal="center"/>
    </xf>
    <xf numFmtId="0" fontId="19" fillId="0" borderId="4">
      <alignment horizontal="center"/>
    </xf>
    <xf numFmtId="49" fontId="19" fillId="0" borderId="0">
      <alignment horizontal="left"/>
    </xf>
    <xf numFmtId="0" fontId="19" fillId="0" borderId="10">
      <alignment horizontal="center"/>
    </xf>
    <xf numFmtId="49" fontId="19" fillId="0" borderId="10">
      <alignment horizontal="center"/>
    </xf>
    <xf numFmtId="0" fontId="19" fillId="0" borderId="0">
      <alignment horizontal="center"/>
    </xf>
    <xf numFmtId="49" fontId="19" fillId="0" borderId="4"/>
    <xf numFmtId="0" fontId="24" fillId="0" borderId="4">
      <alignment wrapText="1"/>
    </xf>
    <xf numFmtId="0" fontId="24" fillId="0" borderId="9">
      <alignment wrapText="1"/>
    </xf>
    <xf numFmtId="0" fontId="24" fillId="0" borderId="10">
      <alignment wrapText="1"/>
    </xf>
    <xf numFmtId="0" fontId="19" fillId="0" borderId="1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5" borderId="0"/>
    <xf numFmtId="0" fontId="1" fillId="5" borderId="4"/>
    <xf numFmtId="0" fontId="1" fillId="5" borderId="32"/>
    <xf numFmtId="0" fontId="1" fillId="5" borderId="10"/>
    <xf numFmtId="0" fontId="1" fillId="5" borderId="35"/>
    <xf numFmtId="0" fontId="1" fillId="5" borderId="36"/>
    <xf numFmtId="0" fontId="1" fillId="5" borderId="37"/>
    <xf numFmtId="0" fontId="1" fillId="5" borderId="61"/>
    <xf numFmtId="0" fontId="1" fillId="5" borderId="62"/>
    <xf numFmtId="0" fontId="1" fillId="5" borderId="63"/>
    <xf numFmtId="0" fontId="1" fillId="5" borderId="26"/>
    <xf numFmtId="0" fontId="1" fillId="5" borderId="64"/>
    <xf numFmtId="0" fontId="1" fillId="5" borderId="65"/>
    <xf numFmtId="0" fontId="1" fillId="5" borderId="66"/>
    <xf numFmtId="0" fontId="1" fillId="5" borderId="38"/>
    <xf numFmtId="0" fontId="1" fillId="5" borderId="67"/>
    <xf numFmtId="0" fontId="1" fillId="5" borderId="13"/>
    <xf numFmtId="0" fontId="1" fillId="5" borderId="45"/>
    <xf numFmtId="0" fontId="1" fillId="5" borderId="34"/>
    <xf numFmtId="0" fontId="1" fillId="6" borderId="36"/>
    <xf numFmtId="0" fontId="1" fillId="5" borderId="68"/>
    <xf numFmtId="0" fontId="1" fillId="6" borderId="4"/>
  </cellStyleXfs>
  <cellXfs count="378">
    <xf numFmtId="0" fontId="0" fillId="0" borderId="0" xfId="0"/>
    <xf numFmtId="165" fontId="27" fillId="7" borderId="50" xfId="0" applyNumberFormat="1" applyFont="1" applyFill="1" applyBorder="1" applyAlignment="1">
      <alignment vertical="center" wrapText="1"/>
    </xf>
    <xf numFmtId="165" fontId="26" fillId="7" borderId="50" xfId="0" applyNumberFormat="1" applyFont="1" applyFill="1" applyBorder="1" applyAlignment="1">
      <alignment horizontal="center" vertical="center" shrinkToFit="1"/>
    </xf>
    <xf numFmtId="165" fontId="28" fillId="7" borderId="50" xfId="0" applyNumberFormat="1" applyFont="1" applyFill="1" applyBorder="1" applyAlignment="1">
      <alignment vertical="center" wrapText="1"/>
    </xf>
    <xf numFmtId="165" fontId="25" fillId="7" borderId="50" xfId="0" applyNumberFormat="1" applyFont="1" applyFill="1" applyBorder="1" applyAlignment="1">
      <alignment horizontal="center" vertical="center" shrinkToFit="1"/>
    </xf>
    <xf numFmtId="165" fontId="25" fillId="7" borderId="50" xfId="0" applyNumberFormat="1" applyFont="1" applyFill="1" applyBorder="1" applyAlignment="1" applyProtection="1">
      <alignment vertical="center"/>
      <protection locked="0"/>
    </xf>
    <xf numFmtId="165" fontId="26" fillId="7" borderId="50" xfId="0" applyNumberFormat="1" applyFont="1" applyFill="1" applyBorder="1" applyAlignment="1" applyProtection="1">
      <alignment vertical="center"/>
      <protection locked="0"/>
    </xf>
    <xf numFmtId="0" fontId="26" fillId="7" borderId="0" xfId="0" applyFont="1" applyFill="1" applyProtection="1">
      <protection locked="0"/>
    </xf>
    <xf numFmtId="4" fontId="26" fillId="7" borderId="0" xfId="0" applyNumberFormat="1" applyFont="1" applyFill="1" applyAlignment="1"/>
    <xf numFmtId="0" fontId="25" fillId="7" borderId="50" xfId="0" applyFont="1" applyFill="1" applyBorder="1" applyAlignment="1">
      <alignment horizontal="center" vertical="center" wrapText="1"/>
    </xf>
    <xf numFmtId="10" fontId="25" fillId="7" borderId="50" xfId="0" applyNumberFormat="1" applyFont="1" applyFill="1" applyBorder="1" applyAlignment="1">
      <alignment horizontal="center" vertical="center" wrapText="1"/>
    </xf>
    <xf numFmtId="49" fontId="26" fillId="7" borderId="50" xfId="136" applyNumberFormat="1" applyFont="1" applyFill="1" applyBorder="1" applyProtection="1">
      <alignment horizontal="center" vertical="center" wrapText="1"/>
    </xf>
    <xf numFmtId="165" fontId="26" fillId="7" borderId="50" xfId="134" applyNumberFormat="1" applyFont="1" applyFill="1" applyBorder="1" applyAlignment="1" applyProtection="1">
      <alignment horizontal="center" vertical="center"/>
    </xf>
    <xf numFmtId="165" fontId="26" fillId="7" borderId="0" xfId="139" applyNumberFormat="1" applyFont="1" applyFill="1" applyBorder="1" applyAlignment="1" applyProtection="1">
      <alignment vertical="center"/>
    </xf>
    <xf numFmtId="165" fontId="26" fillId="7" borderId="0" xfId="0" applyNumberFormat="1" applyFont="1" applyFill="1" applyBorder="1" applyAlignment="1" applyProtection="1">
      <alignment vertical="center"/>
      <protection locked="0"/>
    </xf>
    <xf numFmtId="165" fontId="26" fillId="7" borderId="0" xfId="131" applyNumberFormat="1" applyFont="1" applyFill="1" applyBorder="1" applyAlignment="1" applyProtection="1">
      <alignment vertical="center"/>
    </xf>
    <xf numFmtId="165" fontId="26" fillId="7" borderId="51" xfId="0" applyNumberFormat="1" applyFont="1" applyFill="1" applyBorder="1" applyAlignment="1" applyProtection="1">
      <alignment vertical="center"/>
      <protection locked="0"/>
    </xf>
    <xf numFmtId="0" fontId="26" fillId="7" borderId="0" xfId="0" applyFont="1" applyFill="1" applyAlignment="1" applyProtection="1">
      <alignment vertical="center"/>
      <protection locked="0"/>
    </xf>
    <xf numFmtId="4" fontId="26" fillId="7" borderId="0" xfId="0" applyNumberFormat="1" applyFont="1" applyFill="1" applyProtection="1">
      <protection locked="0"/>
    </xf>
    <xf numFmtId="49" fontId="26" fillId="7" borderId="0" xfId="174" applyNumberFormat="1" applyFont="1" applyFill="1" applyProtection="1">
      <alignment horizontal="center"/>
    </xf>
    <xf numFmtId="10" fontId="25" fillId="7" borderId="0" xfId="0" applyNumberFormat="1" applyFont="1" applyFill="1" applyAlignment="1">
      <alignment horizontal="center" wrapText="1"/>
    </xf>
    <xf numFmtId="165" fontId="31" fillId="7" borderId="0" xfId="0" applyNumberFormat="1" applyFont="1" applyFill="1" applyBorder="1" applyAlignment="1"/>
    <xf numFmtId="165" fontId="14" fillId="7" borderId="0" xfId="0" applyNumberFormat="1" applyFont="1" applyFill="1" applyAlignment="1"/>
    <xf numFmtId="165" fontId="32" fillId="7" borderId="0" xfId="0" applyNumberFormat="1" applyFont="1" applyFill="1"/>
    <xf numFmtId="165" fontId="14" fillId="7" borderId="0" xfId="0" applyNumberFormat="1" applyFont="1" applyFill="1" applyAlignment="1">
      <alignment vertical="top"/>
    </xf>
    <xf numFmtId="165" fontId="31" fillId="7" borderId="0" xfId="0" applyNumberFormat="1" applyFont="1" applyFill="1" applyBorder="1" applyAlignment="1">
      <alignment wrapText="1"/>
    </xf>
    <xf numFmtId="165" fontId="26" fillId="7" borderId="0" xfId="0" applyNumberFormat="1" applyFont="1" applyFill="1" applyBorder="1" applyAlignment="1">
      <alignment horizontal="center"/>
    </xf>
    <xf numFmtId="165" fontId="32" fillId="7" borderId="0" xfId="0" applyNumberFormat="1" applyFont="1" applyFill="1" applyAlignment="1">
      <alignment vertical="center"/>
    </xf>
    <xf numFmtId="165" fontId="14" fillId="7" borderId="0" xfId="0" applyNumberFormat="1" applyFont="1" applyFill="1" applyAlignment="1">
      <alignment vertical="center"/>
    </xf>
    <xf numFmtId="165" fontId="33" fillId="7" borderId="50" xfId="0" applyNumberFormat="1" applyFont="1" applyFill="1" applyBorder="1" applyAlignment="1">
      <alignment horizontal="center" vertical="center" wrapText="1"/>
    </xf>
    <xf numFmtId="165" fontId="14" fillId="7" borderId="0" xfId="0" applyNumberFormat="1" applyFont="1" applyFill="1"/>
    <xf numFmtId="49" fontId="34" fillId="7" borderId="0" xfId="0" applyNumberFormat="1" applyFont="1" applyFill="1" applyBorder="1" applyAlignment="1" applyProtection="1">
      <alignment horizontal="left" vertical="center" wrapText="1"/>
    </xf>
    <xf numFmtId="3" fontId="33" fillId="7" borderId="50" xfId="0" applyNumberFormat="1" applyFont="1" applyFill="1" applyBorder="1" applyAlignment="1">
      <alignment horizontal="center" vertical="center"/>
    </xf>
    <xf numFmtId="165" fontId="29" fillId="7" borderId="0" xfId="0" applyNumberFormat="1" applyFont="1" applyFill="1" applyBorder="1"/>
    <xf numFmtId="165" fontId="38" fillId="7" borderId="0" xfId="0" applyNumberFormat="1" applyFont="1" applyFill="1" applyBorder="1" applyAlignment="1"/>
    <xf numFmtId="49" fontId="34" fillId="7" borderId="0" xfId="0" applyNumberFormat="1" applyFont="1" applyFill="1" applyBorder="1" applyAlignment="1" applyProtection="1">
      <alignment horizontal="center" vertical="center" wrapText="1"/>
    </xf>
    <xf numFmtId="4" fontId="34" fillId="7" borderId="0" xfId="0" applyNumberFormat="1" applyFont="1" applyFill="1" applyBorder="1" applyAlignment="1" applyProtection="1">
      <alignment horizontal="right" vertical="center" wrapText="1"/>
    </xf>
    <xf numFmtId="165" fontId="39" fillId="7" borderId="0" xfId="0" applyNumberFormat="1" applyFont="1" applyFill="1" applyBorder="1" applyAlignment="1">
      <alignment horizontal="left"/>
    </xf>
    <xf numFmtId="49" fontId="40" fillId="7" borderId="0" xfId="0" applyNumberFormat="1" applyFont="1" applyFill="1" applyBorder="1" applyAlignment="1" applyProtection="1">
      <alignment horizontal="center"/>
    </xf>
    <xf numFmtId="4" fontId="40" fillId="7" borderId="0" xfId="0" applyNumberFormat="1" applyFont="1" applyFill="1" applyBorder="1" applyAlignment="1" applyProtection="1">
      <alignment horizontal="right"/>
    </xf>
    <xf numFmtId="165" fontId="29" fillId="7" borderId="0" xfId="181" applyNumberFormat="1" applyFont="1" applyFill="1" applyBorder="1" applyAlignment="1">
      <alignment horizontal="center" vertical="center" wrapText="1"/>
    </xf>
    <xf numFmtId="165" fontId="33" fillId="7" borderId="0" xfId="0" applyNumberFormat="1" applyFont="1" applyFill="1" applyBorder="1" applyAlignment="1">
      <alignment horizontal="center" vertical="center"/>
    </xf>
    <xf numFmtId="165" fontId="30" fillId="7" borderId="0" xfId="181" applyNumberFormat="1" applyFont="1" applyFill="1" applyBorder="1" applyAlignment="1">
      <alignment horizontal="right" shrinkToFit="1"/>
    </xf>
    <xf numFmtId="165" fontId="38" fillId="7" borderId="0" xfId="181" applyNumberFormat="1" applyFont="1" applyFill="1" applyBorder="1" applyAlignment="1">
      <alignment horizontal="right" shrinkToFit="1"/>
    </xf>
    <xf numFmtId="165" fontId="14" fillId="7" borderId="0" xfId="0" applyNumberFormat="1" applyFont="1" applyFill="1" applyBorder="1" applyAlignment="1">
      <alignment vertical="top"/>
    </xf>
    <xf numFmtId="165" fontId="42" fillId="7" borderId="0" xfId="0" applyNumberFormat="1" applyFont="1" applyFill="1" applyBorder="1" applyAlignment="1">
      <alignment horizontal="center" vertical="center" wrapText="1"/>
    </xf>
    <xf numFmtId="0" fontId="26" fillId="7" borderId="0" xfId="108" applyNumberFormat="1" applyFont="1" applyFill="1" applyProtection="1"/>
    <xf numFmtId="165" fontId="25" fillId="7" borderId="12" xfId="179" applyNumberFormat="1" applyFont="1" applyFill="1" applyAlignment="1" applyProtection="1">
      <alignment horizontal="right" vertical="center"/>
    </xf>
    <xf numFmtId="165" fontId="26" fillId="7" borderId="12" xfId="179" applyNumberFormat="1" applyFont="1" applyFill="1" applyAlignment="1" applyProtection="1">
      <alignment horizontal="right" vertical="center"/>
    </xf>
    <xf numFmtId="165" fontId="26" fillId="7" borderId="0" xfId="0" applyNumberFormat="1" applyFont="1" applyFill="1" applyProtection="1">
      <protection locked="0"/>
    </xf>
    <xf numFmtId="165" fontId="25" fillId="7" borderId="57" xfId="0" applyNumberFormat="1" applyFont="1" applyFill="1" applyBorder="1" applyAlignment="1" applyProtection="1">
      <alignment vertical="center"/>
      <protection locked="0"/>
    </xf>
    <xf numFmtId="165" fontId="25" fillId="7" borderId="51" xfId="0" applyNumberFormat="1" applyFont="1" applyFill="1" applyBorder="1" applyAlignment="1" applyProtection="1">
      <alignment vertical="center"/>
      <protection locked="0"/>
    </xf>
    <xf numFmtId="165" fontId="14" fillId="7" borderId="50" xfId="0" applyNumberFormat="1" applyFont="1" applyFill="1" applyBorder="1" applyAlignment="1"/>
    <xf numFmtId="165" fontId="33" fillId="7" borderId="0" xfId="0" applyNumberFormat="1" applyFont="1" applyFill="1" applyBorder="1" applyAlignment="1">
      <alignment horizontal="justify" vertical="justify" wrapText="1"/>
    </xf>
    <xf numFmtId="3" fontId="36" fillId="7" borderId="0" xfId="0" applyNumberFormat="1" applyFont="1" applyFill="1" applyBorder="1" applyAlignment="1">
      <alignment horizontal="center" vertical="center"/>
    </xf>
    <xf numFmtId="165" fontId="29" fillId="7" borderId="0" xfId="0" applyNumberFormat="1" applyFont="1" applyFill="1" applyBorder="1" applyAlignment="1"/>
    <xf numFmtId="165" fontId="29" fillId="7" borderId="0" xfId="182" applyNumberFormat="1" applyFont="1" applyFill="1" applyBorder="1" applyAlignment="1"/>
    <xf numFmtId="165" fontId="14" fillId="7" borderId="0" xfId="0" applyNumberFormat="1" applyFont="1" applyFill="1" applyBorder="1" applyAlignment="1">
      <alignment wrapText="1"/>
    </xf>
    <xf numFmtId="165" fontId="33" fillId="7" borderId="50" xfId="0" applyNumberFormat="1" applyFont="1" applyFill="1" applyBorder="1" applyAlignment="1">
      <alignment horizontal="left" vertical="center" wrapText="1"/>
    </xf>
    <xf numFmtId="165" fontId="38" fillId="7" borderId="50" xfId="181" applyNumberFormat="1" applyFont="1" applyFill="1" applyBorder="1" applyAlignment="1">
      <alignment horizontal="right" shrinkToFit="1"/>
    </xf>
    <xf numFmtId="165" fontId="38" fillId="7" borderId="50" xfId="0" applyNumberFormat="1" applyFont="1" applyFill="1" applyBorder="1" applyAlignment="1">
      <alignment horizontal="left" vertical="center" wrapText="1"/>
    </xf>
    <xf numFmtId="3" fontId="38" fillId="7" borderId="50" xfId="181" applyNumberFormat="1" applyFont="1" applyFill="1" applyBorder="1" applyAlignment="1">
      <alignment horizontal="right" shrinkToFit="1"/>
    </xf>
    <xf numFmtId="3" fontId="35" fillId="7" borderId="50" xfId="0" applyNumberFormat="1" applyFont="1" applyFill="1" applyBorder="1" applyAlignment="1">
      <alignment horizontal="center" vertical="center"/>
    </xf>
    <xf numFmtId="0" fontId="26" fillId="7" borderId="70" xfId="0" applyFont="1" applyFill="1" applyBorder="1" applyAlignment="1">
      <alignment wrapText="1"/>
    </xf>
    <xf numFmtId="165" fontId="26" fillId="7" borderId="55" xfId="131" applyNumberFormat="1" applyFont="1" applyFill="1" applyBorder="1" applyAlignment="1" applyProtection="1">
      <alignment vertical="center"/>
    </xf>
    <xf numFmtId="0" fontId="27" fillId="7" borderId="0" xfId="162" applyNumberFormat="1" applyFont="1" applyFill="1" applyAlignment="1" applyProtection="1">
      <alignment wrapText="1"/>
    </xf>
    <xf numFmtId="0" fontId="26" fillId="7" borderId="0" xfId="0" applyFont="1" applyFill="1" applyAlignment="1">
      <alignment vertical="top"/>
    </xf>
    <xf numFmtId="0" fontId="28" fillId="7" borderId="0" xfId="0" applyFont="1" applyFill="1" applyAlignment="1">
      <alignment wrapText="1"/>
    </xf>
    <xf numFmtId="0" fontId="27" fillId="7" borderId="0" xfId="0" applyFont="1" applyFill="1" applyAlignment="1">
      <alignment vertical="top"/>
    </xf>
    <xf numFmtId="49" fontId="27" fillId="7" borderId="50" xfId="111" applyNumberFormat="1" applyFont="1" applyFill="1" applyBorder="1" applyAlignment="1" applyProtection="1">
      <alignment horizontal="center" vertical="center" wrapText="1"/>
    </xf>
    <xf numFmtId="49" fontId="26" fillId="7" borderId="50" xfId="111" applyNumberFormat="1" applyFont="1" applyFill="1" applyBorder="1" applyProtection="1">
      <alignment horizontal="center" vertical="center" wrapText="1"/>
    </xf>
    <xf numFmtId="165" fontId="28" fillId="7" borderId="50" xfId="164" applyNumberFormat="1" applyFont="1" applyFill="1" applyBorder="1" applyAlignment="1" applyProtection="1">
      <alignment vertical="center" wrapText="1"/>
    </xf>
    <xf numFmtId="165" fontId="25" fillId="7" borderId="50" xfId="175" applyNumberFormat="1" applyFont="1" applyFill="1" applyBorder="1" applyAlignment="1" applyProtection="1">
      <alignment horizontal="center" vertical="center" wrapText="1"/>
    </xf>
    <xf numFmtId="0" fontId="25" fillId="7" borderId="0" xfId="0" applyFont="1" applyFill="1" applyProtection="1">
      <protection locked="0"/>
    </xf>
    <xf numFmtId="165" fontId="25" fillId="7" borderId="0" xfId="0" applyNumberFormat="1" applyFont="1" applyFill="1" applyProtection="1">
      <protection locked="0"/>
    </xf>
    <xf numFmtId="165" fontId="27" fillId="7" borderId="50" xfId="114" applyNumberFormat="1" applyFont="1" applyFill="1" applyBorder="1" applyAlignment="1" applyProtection="1">
      <alignment vertical="center" wrapText="1"/>
    </xf>
    <xf numFmtId="165" fontId="28" fillId="7" borderId="50" xfId="167" applyNumberFormat="1" applyFont="1" applyFill="1" applyBorder="1" applyAlignment="1" applyProtection="1">
      <alignment vertical="center" wrapText="1"/>
    </xf>
    <xf numFmtId="165" fontId="25" fillId="7" borderId="50" xfId="177" applyNumberFormat="1" applyFont="1" applyFill="1" applyBorder="1" applyAlignment="1" applyProtection="1">
      <alignment horizontal="center" vertical="center"/>
    </xf>
    <xf numFmtId="165" fontId="27" fillId="7" borderId="50" xfId="167" applyNumberFormat="1" applyFont="1" applyFill="1" applyBorder="1" applyAlignment="1" applyProtection="1">
      <alignment horizontal="left" vertical="center" wrapText="1"/>
    </xf>
    <xf numFmtId="165" fontId="26" fillId="7" borderId="50" xfId="177" applyNumberFormat="1" applyFont="1" applyFill="1" applyBorder="1" applyAlignment="1" applyProtection="1">
      <alignment horizontal="center" vertical="center"/>
    </xf>
    <xf numFmtId="165" fontId="27" fillId="7" borderId="50" xfId="167" applyNumberFormat="1" applyFont="1" applyFill="1" applyBorder="1" applyAlignment="1" applyProtection="1">
      <alignment vertical="center" wrapText="1"/>
    </xf>
    <xf numFmtId="165" fontId="28" fillId="7" borderId="50" xfId="166" applyNumberFormat="1" applyFont="1" applyFill="1" applyBorder="1" applyAlignment="1" applyProtection="1">
      <alignment vertical="center" wrapText="1"/>
    </xf>
    <xf numFmtId="165" fontId="25" fillId="7" borderId="50" xfId="176" applyNumberFormat="1" applyFont="1" applyFill="1" applyBorder="1" applyAlignment="1" applyProtection="1">
      <alignment horizontal="center" vertical="center" wrapText="1"/>
    </xf>
    <xf numFmtId="165" fontId="27" fillId="7" borderId="0" xfId="106" applyNumberFormat="1" applyFont="1" applyFill="1" applyAlignment="1" applyProtection="1">
      <alignment vertical="center"/>
    </xf>
    <xf numFmtId="165" fontId="26" fillId="7" borderId="0" xfId="128" applyNumberFormat="1" applyFont="1" applyFill="1" applyBorder="1" applyAlignment="1" applyProtection="1">
      <alignment vertical="center"/>
    </xf>
    <xf numFmtId="165" fontId="27" fillId="7" borderId="0" xfId="0" applyNumberFormat="1" applyFont="1" applyFill="1" applyBorder="1" applyAlignment="1" applyProtection="1">
      <alignment vertical="center"/>
      <protection locked="0"/>
    </xf>
    <xf numFmtId="49" fontId="26" fillId="7" borderId="0" xfId="131" applyNumberFormat="1" applyFont="1" applyFill="1" applyProtection="1"/>
    <xf numFmtId="165" fontId="27" fillId="7" borderId="51" xfId="0" applyNumberFormat="1" applyFont="1" applyFill="1" applyBorder="1" applyAlignment="1">
      <alignment vertical="center" wrapText="1"/>
    </xf>
    <xf numFmtId="165" fontId="26" fillId="7" borderId="51" xfId="0" applyNumberFormat="1" applyFont="1" applyFill="1" applyBorder="1" applyAlignment="1">
      <alignment horizontal="center" vertical="center" shrinkToFit="1"/>
    </xf>
    <xf numFmtId="0" fontId="25" fillId="7" borderId="0" xfId="0" applyFont="1" applyFill="1" applyAlignment="1" applyProtection="1">
      <alignment vertical="center"/>
      <protection locked="0"/>
    </xf>
    <xf numFmtId="0" fontId="27" fillId="7" borderId="0" xfId="0" applyFont="1" applyFill="1" applyAlignment="1" applyProtection="1">
      <alignment vertical="center"/>
      <protection locked="0"/>
    </xf>
    <xf numFmtId="0" fontId="27" fillId="7" borderId="0" xfId="0" applyFont="1" applyFill="1" applyAlignment="1" applyProtection="1">
      <protection locked="0"/>
    </xf>
    <xf numFmtId="0" fontId="25" fillId="7" borderId="0" xfId="0" applyFont="1" applyFill="1" applyAlignment="1">
      <alignment horizontal="center" wrapText="1"/>
    </xf>
    <xf numFmtId="0" fontId="26" fillId="7" borderId="0" xfId="0" applyFont="1" applyFill="1" applyAlignment="1">
      <alignment horizontal="center"/>
    </xf>
    <xf numFmtId="10" fontId="26" fillId="7" borderId="0" xfId="0" applyNumberFormat="1" applyFont="1" applyFill="1" applyAlignment="1">
      <alignment horizontal="center" wrapText="1"/>
    </xf>
    <xf numFmtId="165" fontId="39" fillId="7" borderId="0" xfId="0" applyNumberFormat="1" applyFont="1" applyFill="1" applyBorder="1" applyAlignment="1">
      <alignment horizontal="center"/>
    </xf>
    <xf numFmtId="165" fontId="14" fillId="7" borderId="0" xfId="0" applyNumberFormat="1" applyFont="1" applyFill="1" applyBorder="1" applyAlignment="1"/>
    <xf numFmtId="165" fontId="14" fillId="7" borderId="55" xfId="0" applyNumberFormat="1" applyFont="1" applyFill="1" applyBorder="1" applyAlignment="1"/>
    <xf numFmtId="165" fontId="25" fillId="7" borderId="50" xfId="179" applyNumberFormat="1" applyFont="1" applyFill="1" applyBorder="1" applyAlignment="1" applyProtection="1">
      <alignment horizontal="right" vertical="center"/>
    </xf>
    <xf numFmtId="165" fontId="26" fillId="0" borderId="50" xfId="179" applyNumberFormat="1" applyFont="1" applyFill="1" applyBorder="1" applyAlignment="1" applyProtection="1">
      <alignment horizontal="right" vertical="center"/>
    </xf>
    <xf numFmtId="165" fontId="26" fillId="7" borderId="50" xfId="179" applyNumberFormat="1" applyFont="1" applyFill="1" applyBorder="1" applyAlignment="1" applyProtection="1">
      <alignment horizontal="right" vertical="center"/>
    </xf>
    <xf numFmtId="165" fontId="29" fillId="7" borderId="50" xfId="182" applyNumberFormat="1" applyFont="1" applyFill="1" applyBorder="1" applyAlignment="1"/>
    <xf numFmtId="165" fontId="25" fillId="0" borderId="50" xfId="179" applyNumberFormat="1" applyFont="1" applyFill="1" applyBorder="1" applyAlignment="1" applyProtection="1">
      <alignment horizontal="right" vertical="center"/>
    </xf>
    <xf numFmtId="165" fontId="25" fillId="7" borderId="50" xfId="180" applyNumberFormat="1" applyFont="1" applyFill="1" applyBorder="1" applyAlignment="1" applyProtection="1">
      <alignment horizontal="right" vertical="center"/>
    </xf>
    <xf numFmtId="165" fontId="30" fillId="7" borderId="50" xfId="0" applyNumberFormat="1" applyFont="1" applyFill="1" applyBorder="1" applyAlignment="1"/>
    <xf numFmtId="165" fontId="14" fillId="7" borderId="0" xfId="0" applyNumberFormat="1" applyFont="1" applyFill="1" applyBorder="1" applyAlignment="1"/>
    <xf numFmtId="49" fontId="25" fillId="7" borderId="50" xfId="111" applyNumberFormat="1" applyFont="1" applyFill="1" applyBorder="1" applyProtection="1">
      <alignment horizontal="center" vertical="center" wrapText="1"/>
    </xf>
    <xf numFmtId="165" fontId="43" fillId="7" borderId="0" xfId="0" applyNumberFormat="1" applyFont="1" applyFill="1" applyBorder="1" applyAlignment="1">
      <alignment horizontal="left"/>
    </xf>
    <xf numFmtId="165" fontId="44" fillId="7" borderId="0" xfId="0" applyNumberFormat="1" applyFont="1" applyFill="1" applyAlignment="1">
      <alignment vertical="top"/>
    </xf>
    <xf numFmtId="165" fontId="42" fillId="7" borderId="0" xfId="0" applyNumberFormat="1" applyFont="1" applyFill="1" applyBorder="1" applyAlignment="1">
      <alignment horizontal="right" vertical="center" wrapText="1"/>
    </xf>
    <xf numFmtId="0" fontId="26" fillId="7" borderId="50" xfId="159" applyNumberFormat="1" applyFont="1" applyFill="1" applyBorder="1" applyAlignment="1" applyProtection="1">
      <alignment horizontal="center"/>
    </xf>
    <xf numFmtId="165" fontId="45" fillId="7" borderId="50" xfId="0" applyNumberFormat="1" applyFont="1" applyFill="1" applyBorder="1" applyAlignment="1"/>
    <xf numFmtId="165" fontId="46" fillId="7" borderId="50" xfId="182" applyNumberFormat="1" applyFont="1" applyFill="1" applyBorder="1" applyAlignment="1"/>
    <xf numFmtId="165" fontId="25" fillId="7" borderId="50" xfId="160" applyNumberFormat="1" applyFont="1" applyFill="1" applyBorder="1" applyAlignment="1" applyProtection="1">
      <alignment vertical="center"/>
    </xf>
    <xf numFmtId="165" fontId="26" fillId="7" borderId="50" xfId="160" applyNumberFormat="1" applyFont="1" applyFill="1" applyBorder="1" applyAlignment="1" applyProtection="1">
      <alignment vertical="center"/>
    </xf>
    <xf numFmtId="165" fontId="26" fillId="7" borderId="51" xfId="160" applyNumberFormat="1" applyFont="1" applyFill="1" applyBorder="1" applyAlignment="1" applyProtection="1">
      <alignment vertical="center"/>
    </xf>
    <xf numFmtId="165" fontId="29" fillId="7" borderId="50" xfId="181" applyNumberFormat="1" applyFont="1" applyFill="1" applyBorder="1" applyAlignment="1">
      <alignment horizontal="right" shrinkToFit="1"/>
    </xf>
    <xf numFmtId="165" fontId="30" fillId="7" borderId="50" xfId="181" applyNumberFormat="1" applyFont="1" applyFill="1" applyBorder="1" applyAlignment="1">
      <alignment horizontal="right" shrinkToFit="1"/>
    </xf>
    <xf numFmtId="165" fontId="29" fillId="7" borderId="50" xfId="181" applyNumberFormat="1" applyFont="1" applyFill="1" applyBorder="1" applyAlignment="1">
      <alignment horizontal="right" vertical="center" shrinkToFit="1"/>
    </xf>
    <xf numFmtId="165" fontId="30" fillId="7" borderId="50" xfId="181" applyNumberFormat="1" applyFont="1" applyFill="1" applyBorder="1" applyAlignment="1">
      <alignment horizontal="right" vertical="center" shrinkToFit="1"/>
    </xf>
    <xf numFmtId="0" fontId="25" fillId="7" borderId="0" xfId="0" applyFont="1" applyFill="1" applyAlignment="1">
      <alignment horizontal="center" wrapText="1"/>
    </xf>
    <xf numFmtId="10" fontId="26" fillId="7" borderId="0" xfId="0" applyNumberFormat="1" applyFont="1" applyFill="1" applyAlignment="1">
      <alignment horizontal="center" wrapText="1"/>
    </xf>
    <xf numFmtId="0" fontId="26" fillId="7" borderId="50" xfId="0" applyFont="1" applyFill="1" applyBorder="1" applyAlignment="1" applyProtection="1">
      <alignment horizontal="center"/>
      <protection locked="0"/>
    </xf>
    <xf numFmtId="165" fontId="14" fillId="7" borderId="0" xfId="0" applyNumberFormat="1" applyFont="1" applyFill="1" applyBorder="1" applyAlignment="1"/>
    <xf numFmtId="165" fontId="41" fillId="7" borderId="0" xfId="181" applyNumberFormat="1" applyFont="1" applyFill="1" applyBorder="1" applyAlignment="1">
      <alignment horizontal="center" vertical="center" wrapText="1"/>
    </xf>
    <xf numFmtId="165" fontId="25" fillId="7" borderId="69" xfId="179" applyNumberFormat="1" applyFont="1" applyFill="1" applyBorder="1" applyAlignment="1" applyProtection="1">
      <alignment horizontal="right" vertical="center"/>
    </xf>
    <xf numFmtId="165" fontId="25" fillId="7" borderId="71" xfId="179" applyNumberFormat="1" applyFont="1" applyFill="1" applyBorder="1" applyAlignment="1" applyProtection="1">
      <alignment horizontal="right" vertical="center"/>
    </xf>
    <xf numFmtId="0" fontId="26" fillId="7" borderId="0" xfId="0" applyFont="1" applyFill="1"/>
    <xf numFmtId="10" fontId="26" fillId="7" borderId="0" xfId="0" applyNumberFormat="1" applyFont="1" applyFill="1" applyAlignment="1">
      <alignment horizontal="center"/>
    </xf>
    <xf numFmtId="0" fontId="26" fillId="7" borderId="0" xfId="0" applyFont="1" applyFill="1" applyAlignment="1"/>
    <xf numFmtId="165" fontId="26" fillId="7" borderId="57" xfId="160" applyNumberFormat="1" applyFont="1" applyFill="1" applyBorder="1" applyAlignment="1" applyProtection="1">
      <alignment vertical="center"/>
    </xf>
    <xf numFmtId="165" fontId="26" fillId="7" borderId="0" xfId="0" applyNumberFormat="1" applyFont="1" applyFill="1" applyAlignment="1" applyProtection="1">
      <alignment vertical="center"/>
      <protection locked="0"/>
    </xf>
    <xf numFmtId="4" fontId="26" fillId="7" borderId="0" xfId="0" applyNumberFormat="1" applyFont="1" applyFill="1" applyAlignment="1" applyProtection="1">
      <alignment vertical="center"/>
      <protection locked="0"/>
    </xf>
    <xf numFmtId="165" fontId="14" fillId="7" borderId="50" xfId="0" applyNumberFormat="1" applyFont="1" applyFill="1" applyBorder="1" applyAlignment="1">
      <alignment wrapText="1"/>
    </xf>
    <xf numFmtId="0" fontId="5" fillId="0" borderId="0" xfId="0" applyFont="1" applyAlignment="1">
      <alignment horizontal="left" vertical="center" wrapText="1" readingOrder="1"/>
    </xf>
    <xf numFmtId="168" fontId="47" fillId="0" borderId="0" xfId="181" applyNumberFormat="1" applyFont="1" applyAlignment="1">
      <alignment horizontal="center"/>
    </xf>
    <xf numFmtId="169" fontId="47" fillId="0" borderId="0" xfId="181" applyNumberFormat="1" applyFont="1" applyAlignment="1">
      <alignment horizontal="center"/>
    </xf>
    <xf numFmtId="168" fontId="48" fillId="0" borderId="0" xfId="181" applyNumberFormat="1" applyFont="1" applyAlignment="1">
      <alignment horizontal="center"/>
    </xf>
    <xf numFmtId="168" fontId="5" fillId="0" borderId="0" xfId="181" applyNumberFormat="1" applyFont="1" applyAlignment="1">
      <alignment horizontal="center"/>
    </xf>
    <xf numFmtId="169" fontId="48" fillId="0" borderId="0" xfId="181" applyNumberFormat="1" applyFont="1" applyAlignment="1">
      <alignment horizontal="center"/>
    </xf>
    <xf numFmtId="0" fontId="47" fillId="0" borderId="0" xfId="0" applyFont="1"/>
    <xf numFmtId="0" fontId="5" fillId="0" borderId="0" xfId="0" applyFont="1"/>
    <xf numFmtId="0" fontId="48" fillId="0" borderId="0" xfId="0" applyFont="1"/>
    <xf numFmtId="0" fontId="52" fillId="0" borderId="0" xfId="0" applyFont="1" applyAlignment="1">
      <alignment vertical="center"/>
    </xf>
    <xf numFmtId="168" fontId="51" fillId="8" borderId="56" xfId="181" applyNumberFormat="1" applyFont="1" applyFill="1" applyBorder="1" applyAlignment="1">
      <alignment horizontal="center"/>
    </xf>
    <xf numFmtId="169" fontId="51" fillId="8" borderId="72" xfId="181" applyNumberFormat="1" applyFont="1" applyFill="1" applyBorder="1" applyAlignment="1">
      <alignment horizontal="center"/>
    </xf>
    <xf numFmtId="0" fontId="51" fillId="8" borderId="56" xfId="0" applyFont="1" applyFill="1" applyBorder="1" applyAlignment="1">
      <alignment horizontal="center"/>
    </xf>
    <xf numFmtId="168" fontId="25" fillId="8" borderId="56" xfId="181" applyNumberFormat="1" applyFont="1" applyFill="1" applyBorder="1" applyAlignment="1">
      <alignment horizontal="center"/>
    </xf>
    <xf numFmtId="169" fontId="51" fillId="8" borderId="56" xfId="181" applyNumberFormat="1" applyFont="1" applyFill="1" applyBorder="1" applyAlignment="1">
      <alignment horizontal="center"/>
    </xf>
    <xf numFmtId="0" fontId="52" fillId="0" borderId="0" xfId="0" applyFont="1"/>
    <xf numFmtId="169" fontId="51" fillId="8" borderId="73" xfId="181" applyNumberFormat="1" applyFont="1" applyFill="1" applyBorder="1" applyAlignment="1">
      <alignment horizontal="center"/>
    </xf>
    <xf numFmtId="0" fontId="51" fillId="8" borderId="57" xfId="0" applyFont="1" applyFill="1" applyBorder="1" applyAlignment="1">
      <alignment horizontal="center"/>
    </xf>
    <xf numFmtId="169" fontId="51" fillId="8" borderId="57" xfId="181" applyNumberFormat="1" applyFont="1" applyFill="1" applyBorder="1" applyAlignment="1">
      <alignment horizontal="center"/>
    </xf>
    <xf numFmtId="0" fontId="51" fillId="8" borderId="51" xfId="0" applyFont="1" applyFill="1" applyBorder="1" applyAlignment="1">
      <alignment horizontal="center"/>
    </xf>
    <xf numFmtId="169" fontId="51" fillId="8" borderId="51" xfId="181" applyNumberFormat="1" applyFont="1" applyFill="1" applyBorder="1" applyAlignment="1">
      <alignment horizontal="center"/>
    </xf>
    <xf numFmtId="1" fontId="53" fillId="0" borderId="50" xfId="0" applyNumberFormat="1" applyFont="1" applyFill="1" applyBorder="1" applyAlignment="1">
      <alignment horizontal="center" vertical="center" wrapText="1" readingOrder="1"/>
    </xf>
    <xf numFmtId="1" fontId="53" fillId="0" borderId="54" xfId="181" applyNumberFormat="1" applyFont="1" applyFill="1" applyBorder="1" applyAlignment="1">
      <alignment horizontal="center" vertical="center" wrapText="1"/>
    </xf>
    <xf numFmtId="1" fontId="53" fillId="0" borderId="50" xfId="181" applyNumberFormat="1" applyFont="1" applyFill="1" applyBorder="1" applyAlignment="1">
      <alignment horizontal="center" vertical="center" wrapText="1"/>
    </xf>
    <xf numFmtId="1" fontId="53" fillId="0" borderId="50" xfId="181" applyNumberFormat="1" applyFont="1" applyBorder="1" applyAlignment="1">
      <alignment horizontal="center" vertical="center" wrapText="1"/>
    </xf>
    <xf numFmtId="1" fontId="54" fillId="0" borderId="50" xfId="181" applyNumberFormat="1" applyFont="1" applyBorder="1" applyAlignment="1">
      <alignment horizontal="center" vertical="center" wrapText="1"/>
    </xf>
    <xf numFmtId="1" fontId="53" fillId="0" borderId="0" xfId="0" applyNumberFormat="1" applyFont="1" applyAlignment="1">
      <alignment horizontal="center" vertical="center" wrapText="1"/>
    </xf>
    <xf numFmtId="49" fontId="55" fillId="0" borderId="50" xfId="0" applyNumberFormat="1" applyFont="1" applyFill="1" applyBorder="1" applyAlignment="1">
      <alignment horizontal="left" vertical="center" wrapText="1" readingOrder="1"/>
    </xf>
    <xf numFmtId="169" fontId="50" fillId="0" borderId="54" xfId="181" applyNumberFormat="1" applyFont="1" applyFill="1" applyBorder="1" applyAlignment="1">
      <alignment horizontal="center" vertical="center" wrapText="1"/>
    </xf>
    <xf numFmtId="169" fontId="50" fillId="0" borderId="50" xfId="181" applyNumberFormat="1" applyFont="1" applyFill="1" applyBorder="1" applyAlignment="1">
      <alignment horizontal="center" vertical="center" wrapText="1"/>
    </xf>
    <xf numFmtId="169" fontId="49" fillId="0" borderId="54" xfId="181" applyNumberFormat="1" applyFont="1" applyFill="1" applyBorder="1" applyAlignment="1">
      <alignment horizontal="center" vertical="center" wrapText="1"/>
    </xf>
    <xf numFmtId="49" fontId="56" fillId="9" borderId="50" xfId="0" applyNumberFormat="1" applyFont="1" applyFill="1" applyBorder="1" applyAlignment="1">
      <alignment horizontal="left" vertical="center" wrapText="1"/>
    </xf>
    <xf numFmtId="169" fontId="56" fillId="9" borderId="50" xfId="181" applyNumberFormat="1" applyFont="1" applyFill="1" applyBorder="1" applyAlignment="1">
      <alignment horizontal="center" vertical="center"/>
    </xf>
    <xf numFmtId="169" fontId="57" fillId="9" borderId="50" xfId="181" applyNumberFormat="1" applyFont="1" applyFill="1" applyBorder="1" applyAlignment="1">
      <alignment horizontal="center" vertical="center"/>
    </xf>
    <xf numFmtId="170" fontId="56" fillId="9" borderId="50" xfId="181" applyNumberFormat="1" applyFont="1" applyFill="1" applyBorder="1" applyAlignment="1">
      <alignment horizontal="right" vertical="center"/>
    </xf>
    <xf numFmtId="171" fontId="58" fillId="0" borderId="0" xfId="0" applyNumberFormat="1" applyFont="1"/>
    <xf numFmtId="0" fontId="58" fillId="0" borderId="0" xfId="0" applyFont="1"/>
    <xf numFmtId="49" fontId="50" fillId="10" borderId="50" xfId="0" applyNumberFormat="1" applyFont="1" applyFill="1" applyBorder="1" applyAlignment="1">
      <alignment horizontal="left" vertical="center" wrapText="1"/>
    </xf>
    <xf numFmtId="169" fontId="50" fillId="10" borderId="50" xfId="181" applyNumberFormat="1" applyFont="1" applyFill="1" applyBorder="1" applyAlignment="1">
      <alignment horizontal="center" vertical="center"/>
    </xf>
    <xf numFmtId="169" fontId="49" fillId="11" borderId="50" xfId="181" applyNumberFormat="1" applyFont="1" applyFill="1" applyBorder="1" applyAlignment="1">
      <alignment horizontal="center" vertical="center"/>
    </xf>
    <xf numFmtId="49" fontId="5" fillId="0" borderId="50" xfId="0" applyNumberFormat="1" applyFont="1" applyFill="1" applyBorder="1" applyAlignment="1">
      <alignment horizontal="left" vertical="center" wrapText="1"/>
    </xf>
    <xf numFmtId="169" fontId="47" fillId="0" borderId="50" xfId="181" applyNumberFormat="1" applyFont="1" applyFill="1" applyBorder="1" applyAlignment="1">
      <alignment horizontal="center" vertical="center"/>
    </xf>
    <xf numFmtId="169" fontId="5" fillId="0" borderId="50" xfId="181" applyNumberFormat="1" applyFont="1" applyBorder="1" applyAlignment="1">
      <alignment horizontal="center" vertical="center"/>
    </xf>
    <xf numFmtId="169" fontId="47" fillId="0" borderId="50" xfId="181" applyNumberFormat="1" applyFont="1" applyBorder="1" applyAlignment="1">
      <alignment horizontal="center" vertical="center"/>
    </xf>
    <xf numFmtId="169" fontId="5" fillId="0" borderId="50" xfId="181" applyNumberFormat="1" applyFont="1" applyFill="1" applyBorder="1" applyAlignment="1">
      <alignment horizontal="center" vertical="center"/>
    </xf>
    <xf numFmtId="49" fontId="49" fillId="11" borderId="50" xfId="0" applyNumberFormat="1" applyFont="1" applyFill="1" applyBorder="1" applyAlignment="1">
      <alignment horizontal="left" vertical="center" wrapText="1"/>
    </xf>
    <xf numFmtId="169" fontId="50" fillId="11" borderId="50" xfId="181" applyNumberFormat="1" applyFont="1" applyFill="1" applyBorder="1" applyAlignment="1">
      <alignment horizontal="center" vertical="center"/>
    </xf>
    <xf numFmtId="0" fontId="49" fillId="0" borderId="0" xfId="0" applyFont="1"/>
    <xf numFmtId="49" fontId="49" fillId="10" borderId="50" xfId="0" applyNumberFormat="1" applyFont="1" applyFill="1" applyBorder="1" applyAlignment="1">
      <alignment horizontal="left" vertical="center" wrapText="1"/>
    </xf>
    <xf numFmtId="169" fontId="49" fillId="10" borderId="50" xfId="181" applyNumberFormat="1" applyFont="1" applyFill="1" applyBorder="1" applyAlignment="1">
      <alignment horizontal="right" vertical="center"/>
    </xf>
    <xf numFmtId="170" fontId="50" fillId="10" borderId="50" xfId="181" applyNumberFormat="1" applyFont="1" applyFill="1" applyBorder="1" applyAlignment="1">
      <alignment horizontal="right" vertical="center"/>
    </xf>
    <xf numFmtId="169" fontId="47" fillId="0" borderId="50" xfId="181" applyNumberFormat="1" applyFont="1" applyFill="1" applyBorder="1" applyAlignment="1">
      <alignment horizontal="right" vertical="center"/>
    </xf>
    <xf numFmtId="170" fontId="47" fillId="0" borderId="50" xfId="181" applyNumberFormat="1" applyFont="1" applyFill="1" applyBorder="1" applyAlignment="1">
      <alignment horizontal="right" vertical="center"/>
    </xf>
    <xf numFmtId="165" fontId="5" fillId="0" borderId="50" xfId="181" applyNumberFormat="1" applyFont="1" applyFill="1" applyBorder="1" applyAlignment="1">
      <alignment horizontal="right" vertical="center"/>
    </xf>
    <xf numFmtId="169" fontId="47" fillId="0" borderId="50" xfId="181" applyNumberFormat="1" applyFont="1" applyBorder="1" applyAlignment="1">
      <alignment horizontal="right" vertical="center"/>
    </xf>
    <xf numFmtId="169" fontId="5" fillId="0" borderId="50" xfId="181" applyNumberFormat="1" applyFont="1" applyBorder="1" applyAlignment="1">
      <alignment horizontal="right" vertical="center"/>
    </xf>
    <xf numFmtId="165" fontId="5" fillId="0" borderId="50" xfId="181" applyNumberFormat="1" applyFont="1" applyBorder="1" applyAlignment="1">
      <alignment horizontal="right" vertical="center"/>
    </xf>
    <xf numFmtId="169" fontId="48" fillId="0" borderId="50" xfId="181" applyNumberFormat="1" applyFont="1" applyBorder="1" applyAlignment="1">
      <alignment horizontal="center" vertical="center"/>
    </xf>
    <xf numFmtId="169" fontId="48" fillId="0" borderId="50" xfId="181" applyNumberFormat="1" applyFont="1" applyFill="1" applyBorder="1" applyAlignment="1">
      <alignment horizontal="center" vertical="center"/>
    </xf>
    <xf numFmtId="165" fontId="47" fillId="0" borderId="50" xfId="181" applyNumberFormat="1" applyFont="1" applyBorder="1" applyAlignment="1">
      <alignment horizontal="right" vertical="center"/>
    </xf>
    <xf numFmtId="170" fontId="5" fillId="0" borderId="50" xfId="181" applyNumberFormat="1" applyFont="1" applyFill="1" applyBorder="1" applyAlignment="1">
      <alignment horizontal="right" vertical="center"/>
    </xf>
    <xf numFmtId="170" fontId="47" fillId="0" borderId="50" xfId="181" applyNumberFormat="1" applyFont="1" applyBorder="1" applyAlignment="1">
      <alignment horizontal="right" vertical="center"/>
    </xf>
    <xf numFmtId="164" fontId="47" fillId="0" borderId="50" xfId="181" applyFont="1" applyFill="1" applyBorder="1" applyAlignment="1">
      <alignment horizontal="center" vertical="center"/>
    </xf>
    <xf numFmtId="164" fontId="50" fillId="11" borderId="50" xfId="181" applyFont="1" applyFill="1" applyBorder="1" applyAlignment="1">
      <alignment horizontal="center" vertical="center"/>
    </xf>
    <xf numFmtId="169" fontId="50" fillId="10" borderId="50" xfId="181" applyNumberFormat="1" applyFont="1" applyFill="1" applyBorder="1" applyAlignment="1">
      <alignment horizontal="right" vertical="center"/>
    </xf>
    <xf numFmtId="167" fontId="49" fillId="10" borderId="50" xfId="181" applyNumberFormat="1" applyFont="1" applyFill="1" applyBorder="1" applyAlignment="1">
      <alignment horizontal="right" vertical="center"/>
    </xf>
    <xf numFmtId="169" fontId="49" fillId="0" borderId="50" xfId="181" applyNumberFormat="1" applyFont="1" applyFill="1" applyBorder="1" applyAlignment="1">
      <alignment horizontal="center" vertical="center"/>
    </xf>
    <xf numFmtId="171" fontId="58" fillId="0" borderId="0" xfId="0" applyNumberFormat="1" applyFont="1" applyFill="1"/>
    <xf numFmtId="0" fontId="5" fillId="0" borderId="0" xfId="0" applyFont="1" applyFill="1"/>
    <xf numFmtId="49" fontId="47" fillId="0" borderId="50" xfId="0" applyNumberFormat="1" applyFont="1" applyBorder="1" applyAlignment="1" applyProtection="1">
      <alignment horizontal="left" vertical="center" wrapText="1"/>
    </xf>
    <xf numFmtId="169" fontId="47" fillId="0" borderId="50" xfId="181" applyNumberFormat="1" applyFont="1" applyBorder="1" applyAlignment="1">
      <alignment horizontal="center" vertical="center" wrapText="1"/>
    </xf>
    <xf numFmtId="169" fontId="5" fillId="0" borderId="50" xfId="181" applyNumberFormat="1" applyFont="1" applyBorder="1" applyAlignment="1">
      <alignment horizontal="center" vertical="center" wrapText="1"/>
    </xf>
    <xf numFmtId="169" fontId="59" fillId="10" borderId="50" xfId="181" applyNumberFormat="1" applyFont="1" applyFill="1" applyBorder="1" applyAlignment="1">
      <alignment horizontal="center" vertical="center"/>
    </xf>
    <xf numFmtId="165" fontId="49" fillId="10" borderId="50" xfId="181" applyNumberFormat="1" applyFont="1" applyFill="1" applyBorder="1" applyAlignment="1">
      <alignment horizontal="right" vertical="center" wrapText="1"/>
    </xf>
    <xf numFmtId="49" fontId="49" fillId="0" borderId="50" xfId="0" applyNumberFormat="1" applyFont="1" applyFill="1" applyBorder="1" applyAlignment="1">
      <alignment horizontal="left" vertical="center" wrapText="1"/>
    </xf>
    <xf numFmtId="165" fontId="5" fillId="0" borderId="50" xfId="181" applyNumberFormat="1" applyFont="1" applyFill="1" applyBorder="1" applyAlignment="1">
      <alignment horizontal="right" vertical="center" wrapText="1"/>
    </xf>
    <xf numFmtId="169" fontId="5" fillId="0" borderId="50" xfId="181" applyNumberFormat="1" applyFont="1" applyFill="1" applyBorder="1" applyAlignment="1">
      <alignment horizontal="right" vertical="center"/>
    </xf>
    <xf numFmtId="169" fontId="47" fillId="12" borderId="50" xfId="181" applyNumberFormat="1" applyFont="1" applyFill="1" applyBorder="1" applyAlignment="1">
      <alignment horizontal="center" vertical="center"/>
    </xf>
    <xf numFmtId="0" fontId="49" fillId="0" borderId="0" xfId="0" applyFont="1" applyFill="1"/>
    <xf numFmtId="49" fontId="5" fillId="0" borderId="50" xfId="0" applyNumberFormat="1" applyFont="1" applyBorder="1" applyAlignment="1">
      <alignment horizontal="left" vertical="center" wrapText="1"/>
    </xf>
    <xf numFmtId="171" fontId="5" fillId="0" borderId="0" xfId="0" applyNumberFormat="1" applyFont="1"/>
    <xf numFmtId="172" fontId="5" fillId="0" borderId="0" xfId="0" applyNumberFormat="1" applyFont="1"/>
    <xf numFmtId="0" fontId="5" fillId="7" borderId="50" xfId="0" applyNumberFormat="1" applyFont="1" applyFill="1" applyBorder="1" applyAlignment="1">
      <alignment horizontal="left" vertical="center" wrapText="1"/>
    </xf>
    <xf numFmtId="169" fontId="47" fillId="7" borderId="50" xfId="181" applyNumberFormat="1" applyFont="1" applyFill="1" applyBorder="1" applyAlignment="1">
      <alignment horizontal="center" vertical="center"/>
    </xf>
    <xf numFmtId="169" fontId="5" fillId="7" borderId="50" xfId="181" applyNumberFormat="1" applyFont="1" applyFill="1" applyBorder="1" applyAlignment="1">
      <alignment horizontal="center" vertical="center"/>
    </xf>
    <xf numFmtId="172" fontId="5" fillId="0" borderId="0" xfId="0" applyNumberFormat="1" applyFont="1" applyFill="1"/>
    <xf numFmtId="49" fontId="5" fillId="7" borderId="50" xfId="0" applyNumberFormat="1" applyFont="1" applyFill="1" applyBorder="1" applyAlignment="1">
      <alignment horizontal="left" vertical="center" wrapText="1"/>
    </xf>
    <xf numFmtId="169" fontId="5" fillId="0" borderId="50" xfId="181" applyNumberFormat="1" applyFont="1" applyFill="1" applyBorder="1" applyAlignment="1">
      <alignment horizontal="center" vertical="center" wrapText="1"/>
    </xf>
    <xf numFmtId="172" fontId="5" fillId="7" borderId="0" xfId="0" applyNumberFormat="1" applyFont="1" applyFill="1"/>
    <xf numFmtId="0" fontId="5" fillId="7" borderId="0" xfId="0" applyFont="1" applyFill="1"/>
    <xf numFmtId="173" fontId="5" fillId="7" borderId="50" xfId="0" applyNumberFormat="1" applyFont="1" applyFill="1" applyBorder="1" applyAlignment="1">
      <alignment horizontal="left" vertical="center" wrapText="1"/>
    </xf>
    <xf numFmtId="0" fontId="49" fillId="7" borderId="50" xfId="0" applyNumberFormat="1" applyFont="1" applyFill="1" applyBorder="1" applyAlignment="1">
      <alignment horizontal="left" vertical="center" wrapText="1"/>
    </xf>
    <xf numFmtId="169" fontId="50" fillId="7" borderId="50" xfId="181" applyNumberFormat="1" applyFont="1" applyFill="1" applyBorder="1" applyAlignment="1">
      <alignment horizontal="center" vertical="center"/>
    </xf>
    <xf numFmtId="169" fontId="50" fillId="0" borderId="50" xfId="181" applyNumberFormat="1" applyFont="1" applyFill="1" applyBorder="1" applyAlignment="1">
      <alignment horizontal="center" vertical="center"/>
    </xf>
    <xf numFmtId="171" fontId="49" fillId="7" borderId="0" xfId="0" applyNumberFormat="1" applyFont="1" applyFill="1"/>
    <xf numFmtId="0" fontId="49" fillId="7" borderId="0" xfId="0" applyFont="1" applyFill="1"/>
    <xf numFmtId="0" fontId="47" fillId="7" borderId="50" xfId="0" applyNumberFormat="1" applyFont="1" applyFill="1" applyBorder="1" applyAlignment="1">
      <alignment horizontal="left" vertical="center" wrapText="1"/>
    </xf>
    <xf numFmtId="171" fontId="5" fillId="7" borderId="0" xfId="0" applyNumberFormat="1" applyFont="1" applyFill="1"/>
    <xf numFmtId="0" fontId="5" fillId="0" borderId="50" xfId="0" applyNumberFormat="1" applyFont="1" applyFill="1" applyBorder="1" applyAlignment="1">
      <alignment horizontal="left" vertical="center" wrapText="1"/>
    </xf>
    <xf numFmtId="0" fontId="47" fillId="0" borderId="50" xfId="0" applyNumberFormat="1" applyFont="1" applyFill="1" applyBorder="1" applyAlignment="1">
      <alignment horizontal="left" vertical="center" wrapText="1"/>
    </xf>
    <xf numFmtId="0" fontId="60" fillId="0" borderId="0" xfId="0" applyFont="1"/>
    <xf numFmtId="0" fontId="61" fillId="0" borderId="50" xfId="0" applyFont="1" applyFill="1" applyBorder="1" applyAlignment="1">
      <alignment horizontal="left" vertical="center" wrapText="1"/>
    </xf>
    <xf numFmtId="169" fontId="61" fillId="7" borderId="50" xfId="181" applyNumberFormat="1" applyFont="1" applyFill="1" applyBorder="1" applyAlignment="1">
      <alignment horizontal="center" vertical="center"/>
    </xf>
    <xf numFmtId="169" fontId="61" fillId="0" borderId="50" xfId="181" applyNumberFormat="1" applyFont="1" applyFill="1" applyBorder="1" applyAlignment="1">
      <alignment horizontal="center" vertical="center"/>
    </xf>
    <xf numFmtId="169" fontId="64" fillId="0" borderId="50" xfId="181" applyNumberFormat="1" applyFont="1" applyFill="1" applyBorder="1" applyAlignment="1">
      <alignment horizontal="center" vertical="center"/>
    </xf>
    <xf numFmtId="169" fontId="64" fillId="7" borderId="50" xfId="181" applyNumberFormat="1" applyFont="1" applyFill="1" applyBorder="1" applyAlignment="1">
      <alignment horizontal="center" vertical="center"/>
    </xf>
    <xf numFmtId="49" fontId="64" fillId="0" borderId="50" xfId="0" applyNumberFormat="1" applyFont="1" applyFill="1" applyBorder="1" applyAlignment="1">
      <alignment horizontal="left" vertical="center" wrapText="1"/>
    </xf>
    <xf numFmtId="0" fontId="64" fillId="7" borderId="0" xfId="0" applyFont="1" applyFill="1"/>
    <xf numFmtId="0" fontId="47" fillId="0" borderId="50" xfId="0" applyFont="1" applyFill="1" applyBorder="1" applyAlignment="1">
      <alignment horizontal="left" vertical="center" wrapText="1"/>
    </xf>
    <xf numFmtId="169" fontId="67" fillId="7" borderId="50" xfId="181" applyNumberFormat="1" applyFont="1" applyFill="1" applyBorder="1" applyAlignment="1">
      <alignment horizontal="center" vertical="center"/>
    </xf>
    <xf numFmtId="0" fontId="50" fillId="11" borderId="50" xfId="0" applyNumberFormat="1" applyFont="1" applyFill="1" applyBorder="1" applyAlignment="1">
      <alignment horizontal="left" vertical="center" wrapText="1"/>
    </xf>
    <xf numFmtId="0" fontId="47" fillId="7" borderId="0" xfId="0" applyFont="1" applyFill="1"/>
    <xf numFmtId="49" fontId="70" fillId="9" borderId="50" xfId="0" applyNumberFormat="1" applyFont="1" applyFill="1" applyBorder="1" applyAlignment="1">
      <alignment horizontal="left" vertical="center" wrapText="1"/>
    </xf>
    <xf numFmtId="169" fontId="71" fillId="9" borderId="50" xfId="181" applyNumberFormat="1" applyFont="1" applyFill="1" applyBorder="1" applyAlignment="1">
      <alignment horizontal="center" vertical="center"/>
    </xf>
    <xf numFmtId="169" fontId="71" fillId="13" borderId="50" xfId="181" applyNumberFormat="1" applyFont="1" applyFill="1" applyBorder="1" applyAlignment="1">
      <alignment horizontal="center" vertical="center"/>
    </xf>
    <xf numFmtId="169" fontId="72" fillId="9" borderId="50" xfId="181" applyNumberFormat="1" applyFont="1" applyFill="1" applyBorder="1" applyAlignment="1">
      <alignment horizontal="center" vertical="center"/>
    </xf>
    <xf numFmtId="170" fontId="71" fillId="9" borderId="50" xfId="181" applyNumberFormat="1" applyFont="1" applyFill="1" applyBorder="1" applyAlignment="1">
      <alignment horizontal="right" vertical="center"/>
    </xf>
    <xf numFmtId="165" fontId="71" fillId="9" borderId="50" xfId="181" applyNumberFormat="1" applyFont="1" applyFill="1" applyBorder="1" applyAlignment="1">
      <alignment horizontal="center" vertical="center"/>
    </xf>
    <xf numFmtId="165" fontId="72" fillId="9" borderId="50" xfId="181" applyNumberFormat="1" applyFont="1" applyFill="1" applyBorder="1" applyAlignment="1">
      <alignment horizontal="center" vertical="center" wrapText="1"/>
    </xf>
    <xf numFmtId="165" fontId="72" fillId="9" borderId="50" xfId="181" applyNumberFormat="1" applyFont="1" applyFill="1" applyBorder="1" applyAlignment="1">
      <alignment horizontal="center" vertical="center"/>
    </xf>
    <xf numFmtId="165" fontId="49" fillId="0" borderId="0" xfId="0" applyNumberFormat="1" applyFont="1" applyFill="1"/>
    <xf numFmtId="0" fontId="72" fillId="14" borderId="50" xfId="0" applyFont="1" applyFill="1" applyBorder="1" applyAlignment="1">
      <alignment horizontal="left" vertical="center" wrapText="1" readingOrder="1"/>
    </xf>
    <xf numFmtId="165" fontId="71" fillId="15" borderId="50" xfId="181" applyNumberFormat="1" applyFont="1" applyFill="1" applyBorder="1" applyAlignment="1">
      <alignment horizontal="center" vertical="center"/>
    </xf>
    <xf numFmtId="169" fontId="71" fillId="15" borderId="50" xfId="181" applyNumberFormat="1" applyFont="1" applyFill="1" applyBorder="1" applyAlignment="1">
      <alignment horizontal="center" vertical="center"/>
    </xf>
    <xf numFmtId="169" fontId="72" fillId="15" borderId="50" xfId="181" applyNumberFormat="1" applyFont="1" applyFill="1" applyBorder="1" applyAlignment="1">
      <alignment horizontal="center" vertical="center"/>
    </xf>
    <xf numFmtId="165" fontId="72" fillId="15" borderId="50" xfId="181" applyNumberFormat="1" applyFont="1" applyFill="1" applyBorder="1" applyAlignment="1">
      <alignment horizontal="right" vertical="center"/>
    </xf>
    <xf numFmtId="165" fontId="73" fillId="15" borderId="50" xfId="181" applyNumberFormat="1" applyFont="1" applyFill="1" applyBorder="1" applyAlignment="1">
      <alignment horizontal="right" vertical="center"/>
    </xf>
    <xf numFmtId="170" fontId="71" fillId="15" borderId="50" xfId="181" applyNumberFormat="1" applyFont="1" applyFill="1" applyBorder="1" applyAlignment="1">
      <alignment horizontal="right" vertical="center"/>
    </xf>
    <xf numFmtId="0" fontId="64" fillId="0" borderId="0" xfId="0" applyFont="1"/>
    <xf numFmtId="169" fontId="73" fillId="15" borderId="50" xfId="181" applyNumberFormat="1" applyFont="1" applyFill="1" applyBorder="1" applyAlignment="1">
      <alignment horizontal="center" vertical="center"/>
    </xf>
    <xf numFmtId="165" fontId="71" fillId="15" borderId="50" xfId="181" applyNumberFormat="1" applyFont="1" applyFill="1" applyBorder="1" applyAlignment="1">
      <alignment horizontal="right" vertical="center"/>
    </xf>
    <xf numFmtId="171" fontId="74" fillId="0" borderId="0" xfId="0" applyNumberFormat="1" applyFont="1"/>
    <xf numFmtId="0" fontId="74" fillId="0" borderId="0" xfId="0" applyFont="1"/>
    <xf numFmtId="0" fontId="49" fillId="16" borderId="50" xfId="0" applyFont="1" applyFill="1" applyBorder="1" applyAlignment="1">
      <alignment horizontal="left" vertical="center" wrapText="1" readingOrder="1"/>
    </xf>
    <xf numFmtId="165" fontId="71" fillId="16" borderId="50" xfId="181" applyNumberFormat="1" applyFont="1" applyFill="1" applyBorder="1" applyAlignment="1">
      <alignment horizontal="right" vertical="center"/>
    </xf>
    <xf numFmtId="165" fontId="72" fillId="16" borderId="50" xfId="181" applyNumberFormat="1" applyFont="1" applyFill="1" applyBorder="1" applyAlignment="1">
      <alignment horizontal="right" vertical="center"/>
    </xf>
    <xf numFmtId="169" fontId="71" fillId="16" borderId="50" xfId="181" applyNumberFormat="1" applyFont="1" applyFill="1" applyBorder="1" applyAlignment="1">
      <alignment horizontal="center" vertical="center"/>
    </xf>
    <xf numFmtId="170" fontId="74" fillId="0" borderId="0" xfId="0" applyNumberFormat="1" applyFont="1" applyAlignment="1">
      <alignment horizontal="right"/>
    </xf>
    <xf numFmtId="0" fontId="75" fillId="17" borderId="50" xfId="0" applyFont="1" applyFill="1" applyBorder="1" applyAlignment="1">
      <alignment horizontal="left" vertical="center" wrapText="1" readingOrder="1"/>
    </xf>
    <xf numFmtId="169" fontId="55" fillId="17" borderId="50" xfId="181" applyNumberFormat="1" applyFont="1" applyFill="1" applyBorder="1" applyAlignment="1">
      <alignment horizontal="center" vertical="center"/>
    </xf>
    <xf numFmtId="169" fontId="31" fillId="17" borderId="50" xfId="181" applyNumberFormat="1" applyFont="1" applyFill="1" applyBorder="1" applyAlignment="1">
      <alignment horizontal="center" vertical="center"/>
    </xf>
    <xf numFmtId="169" fontId="50" fillId="17" borderId="50" xfId="181" applyNumberFormat="1" applyFont="1" applyFill="1" applyBorder="1" applyAlignment="1">
      <alignment horizontal="center" vertical="center"/>
    </xf>
    <xf numFmtId="165" fontId="55" fillId="17" borderId="50" xfId="181" applyNumberFormat="1" applyFont="1" applyFill="1" applyBorder="1" applyAlignment="1">
      <alignment horizontal="right" vertical="center"/>
    </xf>
    <xf numFmtId="165" fontId="50" fillId="17" borderId="50" xfId="181" applyNumberFormat="1" applyFont="1" applyFill="1" applyBorder="1" applyAlignment="1">
      <alignment horizontal="right" vertical="center"/>
    </xf>
    <xf numFmtId="0" fontId="74" fillId="0" borderId="0" xfId="0" applyFont="1" applyFill="1"/>
    <xf numFmtId="171" fontId="74" fillId="0" borderId="0" xfId="0" applyNumberFormat="1" applyFont="1" applyAlignment="1">
      <alignment horizontal="left" wrapText="1" readingOrder="1"/>
    </xf>
    <xf numFmtId="171" fontId="76" fillId="0" borderId="0" xfId="0" applyNumberFormat="1" applyFont="1"/>
    <xf numFmtId="0" fontId="76" fillId="0" borderId="74" xfId="0" applyFont="1" applyBorder="1" applyAlignment="1"/>
    <xf numFmtId="168" fontId="56" fillId="0" borderId="0" xfId="181" applyNumberFormat="1" applyFont="1" applyFill="1" applyBorder="1" applyAlignment="1">
      <alignment horizontal="center" vertical="center"/>
    </xf>
    <xf numFmtId="169" fontId="77" fillId="0" borderId="0" xfId="0" applyNumberFormat="1" applyFont="1"/>
    <xf numFmtId="169" fontId="74" fillId="0" borderId="0" xfId="0" applyNumberFormat="1" applyFont="1"/>
    <xf numFmtId="0" fontId="76" fillId="0" borderId="0" xfId="0" applyFont="1"/>
    <xf numFmtId="168" fontId="76" fillId="0" borderId="74" xfId="181" applyNumberFormat="1" applyFont="1" applyFill="1" applyBorder="1" applyAlignment="1">
      <alignment horizontal="center"/>
    </xf>
    <xf numFmtId="168" fontId="74" fillId="0" borderId="74" xfId="181" applyNumberFormat="1" applyFont="1" applyFill="1" applyBorder="1" applyAlignment="1">
      <alignment horizontal="center"/>
    </xf>
    <xf numFmtId="0" fontId="77" fillId="0" borderId="0" xfId="0" applyFont="1"/>
    <xf numFmtId="169" fontId="56" fillId="0" borderId="0" xfId="18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 readingOrder="1"/>
    </xf>
    <xf numFmtId="168" fontId="52" fillId="0" borderId="0" xfId="181" applyNumberFormat="1" applyFont="1" applyFill="1" applyBorder="1" applyAlignment="1">
      <alignment horizontal="center" vertical="center"/>
    </xf>
    <xf numFmtId="169" fontId="5" fillId="0" borderId="0" xfId="181" applyNumberFormat="1" applyFont="1" applyAlignment="1">
      <alignment horizontal="center"/>
    </xf>
    <xf numFmtId="169" fontId="52" fillId="0" borderId="0" xfId="181" applyNumberFormat="1" applyFont="1" applyAlignment="1">
      <alignment horizontal="center" vertical="center"/>
    </xf>
    <xf numFmtId="169" fontId="78" fillId="0" borderId="0" xfId="181" applyNumberFormat="1" applyFont="1" applyAlignment="1">
      <alignment horizontal="center" vertical="center"/>
    </xf>
    <xf numFmtId="169" fontId="26" fillId="0" borderId="0" xfId="181" applyNumberFormat="1" applyFont="1" applyAlignment="1">
      <alignment horizontal="center" vertical="center"/>
    </xf>
    <xf numFmtId="169" fontId="47" fillId="0" borderId="0" xfId="181" applyNumberFormat="1" applyFont="1" applyFill="1" applyAlignment="1">
      <alignment horizontal="center"/>
    </xf>
    <xf numFmtId="169" fontId="5" fillId="0" borderId="0" xfId="181" applyNumberFormat="1" applyFont="1" applyFill="1" applyAlignment="1">
      <alignment horizontal="center"/>
    </xf>
    <xf numFmtId="169" fontId="47" fillId="0" borderId="0" xfId="0" applyNumberFormat="1" applyFont="1" applyFill="1" applyAlignment="1">
      <alignment horizontal="center"/>
    </xf>
    <xf numFmtId="169" fontId="5" fillId="0" borderId="0" xfId="0" applyNumberFormat="1" applyFont="1" applyAlignment="1">
      <alignment horizontal="center"/>
    </xf>
    <xf numFmtId="169" fontId="47" fillId="0" borderId="0" xfId="0" applyNumberFormat="1" applyFont="1" applyAlignment="1">
      <alignment horizontal="center"/>
    </xf>
    <xf numFmtId="169" fontId="47" fillId="0" borderId="0" xfId="0" applyNumberFormat="1" applyFont="1" applyFill="1" applyBorder="1" applyAlignment="1">
      <alignment horizontal="center"/>
    </xf>
    <xf numFmtId="169" fontId="5" fillId="0" borderId="0" xfId="0" applyNumberFormat="1" applyFont="1" applyBorder="1" applyAlignment="1">
      <alignment horizontal="center"/>
    </xf>
    <xf numFmtId="0" fontId="79" fillId="0" borderId="0" xfId="0" applyFont="1" applyAlignment="1">
      <alignment horizontal="left" wrapText="1" readingOrder="1"/>
    </xf>
    <xf numFmtId="0" fontId="80" fillId="0" borderId="0" xfId="0" applyFont="1" applyBorder="1"/>
    <xf numFmtId="0" fontId="80" fillId="0" borderId="0" xfId="0" applyFont="1"/>
    <xf numFmtId="0" fontId="2" fillId="0" borderId="0" xfId="0" applyFont="1"/>
    <xf numFmtId="172" fontId="2" fillId="0" borderId="0" xfId="0" applyNumberFormat="1" applyFont="1" applyBorder="1"/>
    <xf numFmtId="0" fontId="0" fillId="0" borderId="0" xfId="0" applyAlignment="1">
      <alignment horizontal="left" vertical="center" wrapText="1" readingOrder="1"/>
    </xf>
    <xf numFmtId="164" fontId="80" fillId="0" borderId="0" xfId="181" applyFont="1"/>
    <xf numFmtId="0" fontId="81" fillId="0" borderId="0" xfId="0" applyFont="1"/>
    <xf numFmtId="171" fontId="2" fillId="0" borderId="0" xfId="0" applyNumberFormat="1" applyFont="1"/>
    <xf numFmtId="169" fontId="80" fillId="0" borderId="0" xfId="181" applyNumberFormat="1" applyFont="1"/>
    <xf numFmtId="164" fontId="81" fillId="0" borderId="0" xfId="181" applyFont="1"/>
    <xf numFmtId="164" fontId="2" fillId="0" borderId="0" xfId="181" applyFont="1"/>
    <xf numFmtId="171" fontId="81" fillId="0" borderId="0" xfId="0" applyNumberFormat="1" applyFont="1"/>
    <xf numFmtId="168" fontId="51" fillId="8" borderId="57" xfId="181" applyNumberFormat="1" applyFont="1" applyFill="1" applyBorder="1" applyAlignment="1">
      <alignment horizontal="center" vertical="center" wrapText="1"/>
    </xf>
    <xf numFmtId="168" fontId="51" fillId="8" borderId="51" xfId="181" applyNumberFormat="1" applyFont="1" applyFill="1" applyBorder="1" applyAlignment="1">
      <alignment horizontal="center" vertical="center" wrapText="1"/>
    </xf>
    <xf numFmtId="168" fontId="25" fillId="8" borderId="57" xfId="181" applyNumberFormat="1" applyFont="1" applyFill="1" applyBorder="1" applyAlignment="1">
      <alignment horizontal="center" vertical="center" wrapText="1"/>
    </xf>
    <xf numFmtId="168" fontId="25" fillId="8" borderId="51" xfId="181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49" fillId="0" borderId="55" xfId="0" applyFont="1" applyBorder="1" applyAlignment="1">
      <alignment horizontal="right"/>
    </xf>
    <xf numFmtId="0" fontId="50" fillId="8" borderId="56" xfId="0" applyFont="1" applyFill="1" applyBorder="1" applyAlignment="1">
      <alignment horizontal="center" vertical="center" wrapText="1" readingOrder="1"/>
    </xf>
    <xf numFmtId="0" fontId="50" fillId="8" borderId="57" xfId="0" applyFont="1" applyFill="1" applyBorder="1" applyAlignment="1">
      <alignment horizontal="center" vertical="center" wrapText="1" readingOrder="1"/>
    </xf>
    <xf numFmtId="0" fontId="50" fillId="8" borderId="51" xfId="0" applyFont="1" applyFill="1" applyBorder="1" applyAlignment="1">
      <alignment horizontal="center" vertical="center" wrapText="1" readingOrder="1"/>
    </xf>
    <xf numFmtId="168" fontId="51" fillId="8" borderId="52" xfId="181" applyNumberFormat="1" applyFont="1" applyFill="1" applyBorder="1" applyAlignment="1">
      <alignment horizontal="center" vertical="center"/>
    </xf>
    <xf numFmtId="168" fontId="51" fillId="8" borderId="53" xfId="181" applyNumberFormat="1" applyFont="1" applyFill="1" applyBorder="1" applyAlignment="1">
      <alignment horizontal="center" vertical="center"/>
    </xf>
    <xf numFmtId="168" fontId="51" fillId="8" borderId="54" xfId="181" applyNumberFormat="1" applyFont="1" applyFill="1" applyBorder="1" applyAlignment="1">
      <alignment horizontal="center" vertical="center"/>
    </xf>
    <xf numFmtId="0" fontId="51" fillId="8" borderId="56" xfId="181" applyNumberFormat="1" applyFont="1" applyFill="1" applyBorder="1" applyAlignment="1">
      <alignment horizontal="center" vertical="center" wrapText="1"/>
    </xf>
    <xf numFmtId="0" fontId="51" fillId="8" borderId="57" xfId="181" applyNumberFormat="1" applyFont="1" applyFill="1" applyBorder="1" applyAlignment="1">
      <alignment horizontal="center" vertical="center" wrapText="1"/>
    </xf>
    <xf numFmtId="0" fontId="51" fillId="8" borderId="51" xfId="181" applyNumberFormat="1" applyFont="1" applyFill="1" applyBorder="1" applyAlignment="1">
      <alignment horizontal="center" vertical="center" wrapText="1"/>
    </xf>
    <xf numFmtId="0" fontId="25" fillId="8" borderId="56" xfId="181" applyNumberFormat="1" applyFont="1" applyFill="1" applyBorder="1" applyAlignment="1">
      <alignment horizontal="center" vertical="center" wrapText="1"/>
    </xf>
    <xf numFmtId="0" fontId="25" fillId="8" borderId="57" xfId="181" applyNumberFormat="1" applyFont="1" applyFill="1" applyBorder="1" applyAlignment="1">
      <alignment horizontal="center" vertical="center" wrapText="1"/>
    </xf>
    <xf numFmtId="0" fontId="25" fillId="8" borderId="51" xfId="181" applyNumberFormat="1" applyFont="1" applyFill="1" applyBorder="1" applyAlignment="1">
      <alignment horizontal="center" vertical="center" wrapText="1"/>
    </xf>
    <xf numFmtId="165" fontId="25" fillId="7" borderId="0" xfId="16" applyNumberFormat="1" applyFont="1" applyFill="1" applyBorder="1" applyAlignment="1" applyProtection="1">
      <alignment horizontal="left" vertical="center"/>
    </xf>
    <xf numFmtId="0" fontId="26" fillId="7" borderId="0" xfId="129" applyNumberFormat="1" applyFont="1" applyFill="1" applyProtection="1">
      <alignment horizontal="center"/>
    </xf>
    <xf numFmtId="49" fontId="26" fillId="7" borderId="50" xfId="135" applyNumberFormat="1" applyFont="1" applyFill="1" applyBorder="1" applyAlignment="1">
      <alignment horizontal="center" wrapText="1"/>
    </xf>
    <xf numFmtId="0" fontId="25" fillId="7" borderId="0" xfId="0" applyFont="1" applyFill="1" applyAlignment="1">
      <alignment horizontal="center" wrapText="1"/>
    </xf>
    <xf numFmtId="0" fontId="26" fillId="7" borderId="0" xfId="0" applyFont="1" applyFill="1" applyAlignment="1">
      <alignment horizontal="center"/>
    </xf>
    <xf numFmtId="0" fontId="26" fillId="7" borderId="0" xfId="0" applyFont="1" applyFill="1" applyAlignment="1">
      <alignment horizontal="left" indent="11"/>
    </xf>
    <xf numFmtId="10" fontId="26" fillId="7" borderId="0" xfId="0" applyNumberFormat="1" applyFont="1" applyFill="1" applyAlignment="1">
      <alignment horizontal="center" wrapText="1"/>
    </xf>
    <xf numFmtId="0" fontId="26" fillId="7" borderId="0" xfId="0" applyFont="1" applyFill="1" applyBorder="1" applyAlignment="1">
      <alignment horizontal="left" indent="11"/>
    </xf>
    <xf numFmtId="49" fontId="27" fillId="7" borderId="50" xfId="110" applyNumberFormat="1" applyFont="1" applyFill="1" applyBorder="1" applyAlignment="1" applyProtection="1">
      <alignment vertical="center" wrapText="1"/>
    </xf>
    <xf numFmtId="49" fontId="27" fillId="7" borderId="50" xfId="110" applyNumberFormat="1" applyFont="1" applyFill="1" applyBorder="1" applyAlignment="1">
      <alignment vertical="center" wrapText="1"/>
    </xf>
    <xf numFmtId="49" fontId="26" fillId="7" borderId="50" xfId="110" applyNumberFormat="1" applyFont="1" applyFill="1" applyBorder="1" applyProtection="1">
      <alignment horizontal="center" vertical="center" wrapText="1"/>
    </xf>
    <xf numFmtId="49" fontId="26" fillId="7" borderId="50" xfId="110" applyNumberFormat="1" applyFont="1" applyFill="1" applyBorder="1">
      <alignment horizontal="center" vertical="center" wrapText="1"/>
    </xf>
    <xf numFmtId="0" fontId="26" fillId="7" borderId="50" xfId="0" applyFont="1" applyFill="1" applyBorder="1" applyAlignment="1" applyProtection="1">
      <alignment horizontal="center"/>
      <protection locked="0"/>
    </xf>
    <xf numFmtId="4" fontId="25" fillId="7" borderId="50" xfId="0" applyNumberFormat="1" applyFont="1" applyFill="1" applyBorder="1" applyAlignment="1">
      <alignment horizontal="center"/>
    </xf>
    <xf numFmtId="0" fontId="26" fillId="7" borderId="50" xfId="0" applyFont="1" applyFill="1" applyBorder="1" applyAlignment="1">
      <alignment horizontal="center"/>
    </xf>
    <xf numFmtId="165" fontId="25" fillId="7" borderId="0" xfId="0" applyNumberFormat="1" applyFont="1" applyFill="1" applyBorder="1" applyAlignment="1" applyProtection="1">
      <alignment horizontal="center" vertical="center"/>
      <protection locked="0"/>
    </xf>
    <xf numFmtId="165" fontId="25" fillId="7" borderId="0" xfId="179" applyNumberFormat="1" applyFont="1" applyFill="1" applyBorder="1" applyAlignment="1" applyProtection="1">
      <alignment horizontal="center" vertical="center"/>
    </xf>
    <xf numFmtId="165" fontId="25" fillId="7" borderId="55" xfId="179" applyNumberFormat="1" applyFont="1" applyFill="1" applyBorder="1" applyAlignment="1" applyProtection="1">
      <alignment horizontal="center" vertical="center"/>
    </xf>
    <xf numFmtId="165" fontId="26" fillId="7" borderId="0" xfId="160" applyNumberFormat="1" applyFont="1" applyFill="1" applyBorder="1" applyAlignment="1" applyProtection="1">
      <alignment horizontal="center" vertical="center"/>
    </xf>
    <xf numFmtId="4" fontId="26" fillId="7" borderId="55" xfId="0" applyNumberFormat="1" applyFont="1" applyFill="1" applyBorder="1" applyAlignment="1">
      <alignment horizontal="center"/>
    </xf>
    <xf numFmtId="49" fontId="26" fillId="7" borderId="0" xfId="174" applyNumberFormat="1" applyFont="1" applyFill="1" applyAlignment="1" applyProtection="1">
      <alignment horizontal="center"/>
    </xf>
    <xf numFmtId="165" fontId="32" fillId="7" borderId="55" xfId="0" applyNumberFormat="1" applyFont="1" applyFill="1" applyBorder="1" applyAlignment="1">
      <alignment horizontal="center"/>
    </xf>
    <xf numFmtId="165" fontId="29" fillId="7" borderId="52" xfId="0" applyNumberFormat="1" applyFont="1" applyFill="1" applyBorder="1" applyAlignment="1">
      <alignment horizontal="center" vertical="center"/>
    </xf>
    <xf numFmtId="165" fontId="29" fillId="7" borderId="53" xfId="0" applyNumberFormat="1" applyFont="1" applyFill="1" applyBorder="1" applyAlignment="1">
      <alignment horizontal="center" vertical="center"/>
    </xf>
    <xf numFmtId="165" fontId="29" fillId="7" borderId="54" xfId="0" applyNumberFormat="1" applyFont="1" applyFill="1" applyBorder="1" applyAlignment="1">
      <alignment horizontal="center" vertical="center"/>
    </xf>
    <xf numFmtId="165" fontId="39" fillId="7" borderId="0" xfId="0" applyNumberFormat="1" applyFont="1" applyFill="1" applyBorder="1" applyAlignment="1">
      <alignment horizontal="center"/>
    </xf>
    <xf numFmtId="165" fontId="14" fillId="7" borderId="0" xfId="0" applyNumberFormat="1" applyFont="1" applyFill="1" applyBorder="1" applyAlignment="1"/>
    <xf numFmtId="165" fontId="33" fillId="7" borderId="52" xfId="0" applyNumberFormat="1" applyFont="1" applyFill="1" applyBorder="1" applyAlignment="1">
      <alignment horizontal="center" vertical="center" wrapText="1"/>
    </xf>
    <xf numFmtId="165" fontId="33" fillId="7" borderId="54" xfId="0" applyNumberFormat="1" applyFont="1" applyFill="1" applyBorder="1" applyAlignment="1">
      <alignment horizontal="center" vertical="center" wrapText="1"/>
    </xf>
    <xf numFmtId="3" fontId="33" fillId="7" borderId="52" xfId="0" applyNumberFormat="1" applyFont="1" applyFill="1" applyBorder="1" applyAlignment="1">
      <alignment horizontal="center" vertical="center" wrapText="1"/>
    </xf>
    <xf numFmtId="3" fontId="33" fillId="7" borderId="54" xfId="0" applyNumberFormat="1" applyFont="1" applyFill="1" applyBorder="1" applyAlignment="1">
      <alignment horizontal="center" vertical="center" wrapText="1"/>
    </xf>
    <xf numFmtId="165" fontId="14" fillId="7" borderId="52" xfId="0" applyNumberFormat="1" applyFont="1" applyFill="1" applyBorder="1" applyAlignment="1">
      <alignment vertical="center"/>
    </xf>
    <xf numFmtId="0" fontId="14" fillId="7" borderId="54" xfId="0" applyFont="1" applyFill="1" applyBorder="1" applyAlignment="1">
      <alignment vertical="center"/>
    </xf>
    <xf numFmtId="165" fontId="35" fillId="7" borderId="52" xfId="0" applyNumberFormat="1" applyFont="1" applyFill="1" applyBorder="1" applyAlignment="1">
      <alignment horizontal="justify" vertical="center" wrapText="1"/>
    </xf>
    <xf numFmtId="0" fontId="37" fillId="7" borderId="54" xfId="0" applyFont="1" applyFill="1" applyBorder="1" applyAlignment="1">
      <alignment vertical="center" wrapText="1"/>
    </xf>
    <xf numFmtId="165" fontId="29" fillId="7" borderId="50" xfId="0" applyNumberFormat="1" applyFont="1" applyFill="1" applyBorder="1" applyAlignment="1">
      <alignment horizontal="center"/>
    </xf>
    <xf numFmtId="165" fontId="36" fillId="7" borderId="56" xfId="181" applyNumberFormat="1" applyFont="1" applyFill="1" applyBorder="1" applyAlignment="1">
      <alignment horizontal="center" vertical="center" wrapText="1"/>
    </xf>
    <xf numFmtId="165" fontId="14" fillId="7" borderId="51" xfId="0" applyNumberFormat="1" applyFont="1" applyFill="1" applyBorder="1" applyAlignment="1">
      <alignment horizontal="center" vertical="center" wrapText="1"/>
    </xf>
    <xf numFmtId="165" fontId="41" fillId="7" borderId="0" xfId="181" applyNumberFormat="1" applyFont="1" applyFill="1" applyBorder="1" applyAlignment="1">
      <alignment horizontal="center" vertical="center" wrapText="1"/>
    </xf>
    <xf numFmtId="165" fontId="33" fillId="7" borderId="56" xfId="181" applyNumberFormat="1" applyFont="1" applyFill="1" applyBorder="1" applyAlignment="1">
      <alignment horizontal="center" vertical="center" wrapText="1"/>
    </xf>
    <xf numFmtId="165" fontId="33" fillId="7" borderId="51" xfId="181" applyNumberFormat="1" applyFont="1" applyFill="1" applyBorder="1" applyAlignment="1">
      <alignment horizontal="center" vertical="center" wrapText="1"/>
    </xf>
    <xf numFmtId="165" fontId="29" fillId="7" borderId="57" xfId="181" applyNumberFormat="1" applyFont="1" applyFill="1" applyBorder="1" applyAlignment="1">
      <alignment horizontal="center" vertical="center" wrapText="1"/>
    </xf>
    <xf numFmtId="165" fontId="36" fillId="7" borderId="50" xfId="181" applyNumberFormat="1" applyFont="1" applyFill="1" applyBorder="1" applyAlignment="1">
      <alignment horizontal="center" vertical="center" wrapText="1"/>
    </xf>
    <xf numFmtId="165" fontId="14" fillId="7" borderId="50" xfId="0" applyNumberFormat="1" applyFont="1" applyFill="1" applyBorder="1" applyAlignment="1">
      <alignment horizontal="center" vertical="center" wrapText="1"/>
    </xf>
  </cellXfs>
  <cellStyles count="383">
    <cellStyle name="br" xfId="1"/>
    <cellStyle name="br 2" xfId="358"/>
    <cellStyle name="col" xfId="2"/>
    <cellStyle name="col 2" xfId="357"/>
    <cellStyle name="style0" xfId="3"/>
    <cellStyle name="style0 2" xfId="359"/>
    <cellStyle name="td" xfId="4"/>
    <cellStyle name="td 2" xfId="360"/>
    <cellStyle name="tr" xfId="5"/>
    <cellStyle name="tr 2" xfId="356"/>
    <cellStyle name="xl100" xfId="6"/>
    <cellStyle name="xl100 2" xfId="257"/>
    <cellStyle name="xl101" xfId="7"/>
    <cellStyle name="xl101 2" xfId="268"/>
    <cellStyle name="xl102" xfId="8"/>
    <cellStyle name="xl102 2" xfId="243"/>
    <cellStyle name="xl103" xfId="9"/>
    <cellStyle name="xl103 2" xfId="250"/>
    <cellStyle name="xl104" xfId="10"/>
    <cellStyle name="xl104 2" xfId="264"/>
    <cellStyle name="xl105" xfId="11"/>
    <cellStyle name="xl105 2" xfId="258"/>
    <cellStyle name="xl106" xfId="12"/>
    <cellStyle name="xl106 2" xfId="246"/>
    <cellStyle name="xl107" xfId="13"/>
    <cellStyle name="xl107 2" xfId="251"/>
    <cellStyle name="xl108" xfId="14"/>
    <cellStyle name="xl108 2" xfId="265"/>
    <cellStyle name="xl109" xfId="15"/>
    <cellStyle name="xl109 2" xfId="244"/>
    <cellStyle name="xl110" xfId="16"/>
    <cellStyle name="xl110 2" xfId="372"/>
    <cellStyle name="xl111" xfId="17"/>
    <cellStyle name="xl111 2" xfId="252"/>
    <cellStyle name="xl112" xfId="18"/>
    <cellStyle name="xl112 2" xfId="255"/>
    <cellStyle name="xl113" xfId="19"/>
    <cellStyle name="xl113 2" xfId="373"/>
    <cellStyle name="xl114" xfId="20"/>
    <cellStyle name="xl114 2" xfId="266"/>
    <cellStyle name="xl115" xfId="21"/>
    <cellStyle name="xl115 2" xfId="374"/>
    <cellStyle name="xl116" xfId="22"/>
    <cellStyle name="xl116 2" xfId="375"/>
    <cellStyle name="xl117" xfId="23"/>
    <cellStyle name="xl117 2" xfId="376"/>
    <cellStyle name="xl118" xfId="24"/>
    <cellStyle name="xl118 2" xfId="377"/>
    <cellStyle name="xl119" xfId="25"/>
    <cellStyle name="xl119 2" xfId="253"/>
    <cellStyle name="xl120" xfId="26"/>
    <cellStyle name="xl120 2" xfId="267"/>
    <cellStyle name="xl121" xfId="27"/>
    <cellStyle name="xl121 2" xfId="259"/>
    <cellStyle name="xl122" xfId="28"/>
    <cellStyle name="xl122 2" xfId="378"/>
    <cellStyle name="xl123" xfId="29"/>
    <cellStyle name="xl123 2" xfId="269"/>
    <cellStyle name="xl124" xfId="30"/>
    <cellStyle name="xl124 2" xfId="247"/>
    <cellStyle name="xl125" xfId="31"/>
    <cellStyle name="xl125 2" xfId="248"/>
    <cellStyle name="xl126" xfId="32"/>
    <cellStyle name="xl126 2" xfId="271"/>
    <cellStyle name="xl127" xfId="33"/>
    <cellStyle name="xl127 2" xfId="272"/>
    <cellStyle name="xl128" xfId="34"/>
    <cellStyle name="xl128 2" xfId="274"/>
    <cellStyle name="xl129" xfId="35"/>
    <cellStyle name="xl129 2" xfId="278"/>
    <cellStyle name="xl130" xfId="36"/>
    <cellStyle name="xl130 2" xfId="281"/>
    <cellStyle name="xl131" xfId="37"/>
    <cellStyle name="xl131 2" xfId="379"/>
    <cellStyle name="xl132" xfId="38"/>
    <cellStyle name="xl132 2" xfId="283"/>
    <cellStyle name="xl133" xfId="39"/>
    <cellStyle name="xl133 2" xfId="270"/>
    <cellStyle name="xl134" xfId="40"/>
    <cellStyle name="xl134 2" xfId="273"/>
    <cellStyle name="xl135" xfId="41"/>
    <cellStyle name="xl135 2" xfId="279"/>
    <cellStyle name="xl136" xfId="42"/>
    <cellStyle name="xl136 2" xfId="284"/>
    <cellStyle name="xl137" xfId="43"/>
    <cellStyle name="xl137 2" xfId="380"/>
    <cellStyle name="xl138" xfId="44"/>
    <cellStyle name="xl138 2" xfId="285"/>
    <cellStyle name="xl139" xfId="45"/>
    <cellStyle name="xl139 2" xfId="275"/>
    <cellStyle name="xl140" xfId="46"/>
    <cellStyle name="xl140 2" xfId="280"/>
    <cellStyle name="xl141" xfId="47"/>
    <cellStyle name="xl141 2" xfId="282"/>
    <cellStyle name="xl142" xfId="48"/>
    <cellStyle name="xl142 2" xfId="381"/>
    <cellStyle name="xl143" xfId="49"/>
    <cellStyle name="xl143 2" xfId="286"/>
    <cellStyle name="xl144" xfId="50"/>
    <cellStyle name="xl144 2" xfId="382"/>
    <cellStyle name="xl145" xfId="51"/>
    <cellStyle name="xl145 2" xfId="276"/>
    <cellStyle name="xl146" xfId="52"/>
    <cellStyle name="xl146 2" xfId="277"/>
    <cellStyle name="xl147" xfId="53"/>
    <cellStyle name="xl147 2" xfId="287"/>
    <cellStyle name="xl148" xfId="54"/>
    <cellStyle name="xl148 2" xfId="311"/>
    <cellStyle name="xl149" xfId="55"/>
    <cellStyle name="xl149 2" xfId="315"/>
    <cellStyle name="xl150" xfId="56"/>
    <cellStyle name="xl150 2" xfId="319"/>
    <cellStyle name="xl151" xfId="57"/>
    <cellStyle name="xl151 2" xfId="325"/>
    <cellStyle name="xl152" xfId="58"/>
    <cellStyle name="xl152 2" xfId="326"/>
    <cellStyle name="xl153" xfId="59"/>
    <cellStyle name="xl153 2" xfId="327"/>
    <cellStyle name="xl154" xfId="60"/>
    <cellStyle name="xl154 2" xfId="329"/>
    <cellStyle name="xl155" xfId="61"/>
    <cellStyle name="xl155 2" xfId="352"/>
    <cellStyle name="xl156" xfId="62"/>
    <cellStyle name="xl156 2" xfId="353"/>
    <cellStyle name="xl157" xfId="63"/>
    <cellStyle name="xl157 2" xfId="354"/>
    <cellStyle name="xl158" xfId="64"/>
    <cellStyle name="xl158 2" xfId="288"/>
    <cellStyle name="xl159" xfId="65"/>
    <cellStyle name="xl159 2" xfId="293"/>
    <cellStyle name="xl160" xfId="66"/>
    <cellStyle name="xl160 2" xfId="295"/>
    <cellStyle name="xl161" xfId="67"/>
    <cellStyle name="xl161 2" xfId="297"/>
    <cellStyle name="xl162" xfId="68"/>
    <cellStyle name="xl162 2" xfId="302"/>
    <cellStyle name="xl163" xfId="69"/>
    <cellStyle name="xl163 2" xfId="304"/>
    <cellStyle name="xl164" xfId="70"/>
    <cellStyle name="xl164 2" xfId="306"/>
    <cellStyle name="xl165" xfId="71"/>
    <cellStyle name="xl165 2" xfId="307"/>
    <cellStyle name="xl166" xfId="72"/>
    <cellStyle name="xl166 2" xfId="312"/>
    <cellStyle name="xl167" xfId="73"/>
    <cellStyle name="xl167 2" xfId="316"/>
    <cellStyle name="xl168" xfId="74"/>
    <cellStyle name="xl168 2" xfId="320"/>
    <cellStyle name="xl169" xfId="75"/>
    <cellStyle name="xl169 2" xfId="328"/>
    <cellStyle name="xl170" xfId="76"/>
    <cellStyle name="xl170 2" xfId="331"/>
    <cellStyle name="xl171" xfId="77"/>
    <cellStyle name="xl171 2" xfId="335"/>
    <cellStyle name="xl172" xfId="78"/>
    <cellStyle name="xl172 2" xfId="339"/>
    <cellStyle name="xl173" xfId="79"/>
    <cellStyle name="xl173 2" xfId="343"/>
    <cellStyle name="xl174" xfId="80"/>
    <cellStyle name="xl174 2" xfId="294"/>
    <cellStyle name="xl175" xfId="81"/>
    <cellStyle name="xl175 2" xfId="296"/>
    <cellStyle name="xl176" xfId="82"/>
    <cellStyle name="xl176 2" xfId="298"/>
    <cellStyle name="xl177" xfId="83"/>
    <cellStyle name="xl177 2" xfId="303"/>
    <cellStyle name="xl178" xfId="84"/>
    <cellStyle name="xl178 2" xfId="305"/>
    <cellStyle name="xl179" xfId="85"/>
    <cellStyle name="xl179 2" xfId="308"/>
    <cellStyle name="xl180" xfId="86"/>
    <cellStyle name="xl180 2" xfId="313"/>
    <cellStyle name="xl181" xfId="87"/>
    <cellStyle name="xl181 2" xfId="317"/>
    <cellStyle name="xl182" xfId="88"/>
    <cellStyle name="xl182 2" xfId="321"/>
    <cellStyle name="xl183" xfId="89"/>
    <cellStyle name="xl183 2" xfId="323"/>
    <cellStyle name="xl184" xfId="90"/>
    <cellStyle name="xl184 2" xfId="330"/>
    <cellStyle name="xl185" xfId="91"/>
    <cellStyle name="xl185 2" xfId="332"/>
    <cellStyle name="xl186" xfId="92"/>
    <cellStyle name="xl186 2" xfId="333"/>
    <cellStyle name="xl187" xfId="93"/>
    <cellStyle name="xl187 2" xfId="334"/>
    <cellStyle name="xl188" xfId="94"/>
    <cellStyle name="xl188 2" xfId="336"/>
    <cellStyle name="xl189" xfId="95"/>
    <cellStyle name="xl189 2" xfId="337"/>
    <cellStyle name="xl190" xfId="96"/>
    <cellStyle name="xl190 2" xfId="338"/>
    <cellStyle name="xl191" xfId="97"/>
    <cellStyle name="xl191 2" xfId="340"/>
    <cellStyle name="xl192" xfId="98"/>
    <cellStyle name="xl192 2" xfId="341"/>
    <cellStyle name="xl193" xfId="99"/>
    <cellStyle name="xl193 2" xfId="342"/>
    <cellStyle name="xl194" xfId="100"/>
    <cellStyle name="xl194 2" xfId="344"/>
    <cellStyle name="xl195" xfId="101"/>
    <cellStyle name="xl195 2" xfId="345"/>
    <cellStyle name="xl196" xfId="348"/>
    <cellStyle name="xl197" xfId="350"/>
    <cellStyle name="xl198" xfId="351"/>
    <cellStyle name="xl199" xfId="289"/>
    <cellStyle name="xl200" xfId="291"/>
    <cellStyle name="xl201" xfId="299"/>
    <cellStyle name="xl202" xfId="309"/>
    <cellStyle name="xl203" xfId="314"/>
    <cellStyle name="xl204" xfId="318"/>
    <cellStyle name="xl205" xfId="322"/>
    <cellStyle name="xl206" xfId="355"/>
    <cellStyle name="xl207" xfId="292"/>
    <cellStyle name="xl208" xfId="346"/>
    <cellStyle name="xl209" xfId="349"/>
    <cellStyle name="xl21" xfId="102"/>
    <cellStyle name="xl21 2" xfId="361"/>
    <cellStyle name="xl210" xfId="347"/>
    <cellStyle name="xl211" xfId="300"/>
    <cellStyle name="xl212" xfId="290"/>
    <cellStyle name="xl213" xfId="301"/>
    <cellStyle name="xl214" xfId="310"/>
    <cellStyle name="xl215" xfId="324"/>
    <cellStyle name="xl22" xfId="103"/>
    <cellStyle name="xl22 2" xfId="183"/>
    <cellStyle name="xl23" xfId="104"/>
    <cellStyle name="xl23 2" xfId="190"/>
    <cellStyle name="xl24" xfId="105"/>
    <cellStyle name="xl24 2" xfId="194"/>
    <cellStyle name="xl25" xfId="106"/>
    <cellStyle name="xl25 2" xfId="201"/>
    <cellStyle name="xl26" xfId="107"/>
    <cellStyle name="xl26 2" xfId="216"/>
    <cellStyle name="xl27" xfId="108"/>
    <cellStyle name="xl27 2" xfId="188"/>
    <cellStyle name="xl28" xfId="109"/>
    <cellStyle name="xl28 2" xfId="362"/>
    <cellStyle name="xl29" xfId="110"/>
    <cellStyle name="xl29 2" xfId="218"/>
    <cellStyle name="xl30" xfId="111"/>
    <cellStyle name="xl30 2" xfId="220"/>
    <cellStyle name="xl31" xfId="112"/>
    <cellStyle name="xl31 2" xfId="363"/>
    <cellStyle name="xl32" xfId="113"/>
    <cellStyle name="xl32 2" xfId="222"/>
    <cellStyle name="xl33" xfId="114"/>
    <cellStyle name="xl33 2" xfId="228"/>
    <cellStyle name="xl34" xfId="115"/>
    <cellStyle name="xl34 2" xfId="233"/>
    <cellStyle name="xl35" xfId="116"/>
    <cellStyle name="xl35 2" xfId="364"/>
    <cellStyle name="xl36" xfId="117"/>
    <cellStyle name="xl36 2" xfId="184"/>
    <cellStyle name="xl37" xfId="118"/>
    <cellStyle name="xl37 2" xfId="195"/>
    <cellStyle name="xl38" xfId="119"/>
    <cellStyle name="xl38 2" xfId="208"/>
    <cellStyle name="xl39" xfId="120"/>
    <cellStyle name="xl39 2" xfId="210"/>
    <cellStyle name="xl40" xfId="121"/>
    <cellStyle name="xl40 2" xfId="212"/>
    <cellStyle name="xl41" xfId="122"/>
    <cellStyle name="xl41 2" xfId="365"/>
    <cellStyle name="xl42" xfId="123"/>
    <cellStyle name="xl42 2" xfId="223"/>
    <cellStyle name="xl43" xfId="124"/>
    <cellStyle name="xl43 2" xfId="229"/>
    <cellStyle name="xl44" xfId="125"/>
    <cellStyle name="xl44 2" xfId="234"/>
    <cellStyle name="xl45" xfId="126"/>
    <cellStyle name="xl45 2" xfId="366"/>
    <cellStyle name="xl46" xfId="127"/>
    <cellStyle name="xl46 2" xfId="237"/>
    <cellStyle name="xl47" xfId="128"/>
    <cellStyle name="xl47 2" xfId="202"/>
    <cellStyle name="xl48" xfId="129"/>
    <cellStyle name="xl48 2" xfId="213"/>
    <cellStyle name="xl49" xfId="130"/>
    <cellStyle name="xl49 2" xfId="205"/>
    <cellStyle name="xl50" xfId="131"/>
    <cellStyle name="xl50 2" xfId="224"/>
    <cellStyle name="xl51" xfId="132"/>
    <cellStyle name="xl51 2" xfId="230"/>
    <cellStyle name="xl52" xfId="133"/>
    <cellStyle name="xl52 2" xfId="235"/>
    <cellStyle name="xl53" xfId="134"/>
    <cellStyle name="xl53 2" xfId="219"/>
    <cellStyle name="xl54" xfId="135"/>
    <cellStyle name="xl54 2" xfId="221"/>
    <cellStyle name="xl55" xfId="136"/>
    <cellStyle name="xl55 2" xfId="367"/>
    <cellStyle name="xl56" xfId="137"/>
    <cellStyle name="xl56 2" xfId="225"/>
    <cellStyle name="xl57" xfId="138"/>
    <cellStyle name="xl57 2" xfId="238"/>
    <cellStyle name="xl58" xfId="139"/>
    <cellStyle name="xl58 2" xfId="240"/>
    <cellStyle name="xl59" xfId="140"/>
    <cellStyle name="xl59 2" xfId="185"/>
    <cellStyle name="xl60" xfId="141"/>
    <cellStyle name="xl60 2" xfId="191"/>
    <cellStyle name="xl61" xfId="142"/>
    <cellStyle name="xl61 2" xfId="196"/>
    <cellStyle name="xl62" xfId="143"/>
    <cellStyle name="xl62 2" xfId="203"/>
    <cellStyle name="xl63" xfId="144"/>
    <cellStyle name="xl63 2" xfId="186"/>
    <cellStyle name="xl64" xfId="145"/>
    <cellStyle name="xl64 2" xfId="192"/>
    <cellStyle name="xl65" xfId="146"/>
    <cellStyle name="xl65 2" xfId="197"/>
    <cellStyle name="xl66" xfId="147"/>
    <cellStyle name="xl66 2" xfId="204"/>
    <cellStyle name="xl67" xfId="148"/>
    <cellStyle name="xl67 2" xfId="207"/>
    <cellStyle name="xl68" xfId="149"/>
    <cellStyle name="xl68 2" xfId="209"/>
    <cellStyle name="xl69" xfId="150"/>
    <cellStyle name="xl69 2" xfId="211"/>
    <cellStyle name="xl70" xfId="151"/>
    <cellStyle name="xl70 2" xfId="214"/>
    <cellStyle name="xl71" xfId="152"/>
    <cellStyle name="xl71 2" xfId="215"/>
    <cellStyle name="xl72" xfId="153"/>
    <cellStyle name="xl72 2" xfId="217"/>
    <cellStyle name="xl73" xfId="154"/>
    <cellStyle name="xl73 2" xfId="187"/>
    <cellStyle name="xl74" xfId="155"/>
    <cellStyle name="xl74 2" xfId="193"/>
    <cellStyle name="xl75" xfId="156"/>
    <cellStyle name="xl75 2" xfId="198"/>
    <cellStyle name="xl76" xfId="157"/>
    <cellStyle name="xl76 2" xfId="226"/>
    <cellStyle name="xl77" xfId="158"/>
    <cellStyle name="xl77 2" xfId="231"/>
    <cellStyle name="xl78" xfId="159"/>
    <cellStyle name="xl78 2" xfId="368"/>
    <cellStyle name="xl79" xfId="160"/>
    <cellStyle name="xl79 2" xfId="227"/>
    <cellStyle name="xl80" xfId="161"/>
    <cellStyle name="xl80 2" xfId="232"/>
    <cellStyle name="xl81" xfId="162"/>
    <cellStyle name="xl81 2" xfId="369"/>
    <cellStyle name="xl82" xfId="163"/>
    <cellStyle name="xl82 2" xfId="236"/>
    <cellStyle name="xl83" xfId="164"/>
    <cellStyle name="xl83 2" xfId="370"/>
    <cellStyle name="xl84" xfId="165"/>
    <cellStyle name="xl84 2" xfId="239"/>
    <cellStyle name="xl85" xfId="166"/>
    <cellStyle name="xl85 2" xfId="189"/>
    <cellStyle name="xl86" xfId="167"/>
    <cellStyle name="xl86 2" xfId="199"/>
    <cellStyle name="xl87" xfId="168"/>
    <cellStyle name="xl87 2" xfId="206"/>
    <cellStyle name="xl88" xfId="169"/>
    <cellStyle name="xl88 2" xfId="200"/>
    <cellStyle name="xl89" xfId="170"/>
    <cellStyle name="xl89 2" xfId="241"/>
    <cellStyle name="xl90" xfId="171"/>
    <cellStyle name="xl90 2" xfId="245"/>
    <cellStyle name="xl91" xfId="172"/>
    <cellStyle name="xl91 2" xfId="249"/>
    <cellStyle name="xl92" xfId="173"/>
    <cellStyle name="xl92 2" xfId="260"/>
    <cellStyle name="xl93" xfId="174"/>
    <cellStyle name="xl93 2" xfId="262"/>
    <cellStyle name="xl94" xfId="175"/>
    <cellStyle name="xl94 2" xfId="256"/>
    <cellStyle name="xl95" xfId="176"/>
    <cellStyle name="xl95 2" xfId="242"/>
    <cellStyle name="xl96" xfId="177"/>
    <cellStyle name="xl96 2" xfId="254"/>
    <cellStyle name="xl97" xfId="178"/>
    <cellStyle name="xl97 2" xfId="261"/>
    <cellStyle name="xl98" xfId="179"/>
    <cellStyle name="xl98 2" xfId="263"/>
    <cellStyle name="xl99" xfId="180"/>
    <cellStyle name="xl99 2" xfId="371"/>
    <cellStyle name="Обычный" xfId="0" builtinId="0"/>
    <cellStyle name="Процентный" xfId="182" builtinId="5"/>
    <cellStyle name="Финансовый" xfId="181" builtinId="3"/>
  </cellStyles>
  <dxfs count="0"/>
  <tableStyles count="0"/>
  <colors>
    <mruColors>
      <color rgb="FF99FFCC"/>
      <color rgb="FFFFFFCC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2"/>
  <sheetViews>
    <sheetView tabSelected="1" topLeftCell="A98" workbookViewId="0">
      <selection activeCell="N41" sqref="N1:S1048576"/>
    </sheetView>
  </sheetViews>
  <sheetFormatPr defaultRowHeight="15" x14ac:dyDescent="0.25"/>
  <cols>
    <col min="1" max="1" width="38.28515625" style="134" customWidth="1"/>
    <col min="2" max="2" width="15.7109375" style="135" customWidth="1"/>
    <col min="3" max="3" width="14.5703125" style="135" customWidth="1"/>
    <col min="4" max="4" width="12.28515625" style="136" customWidth="1"/>
    <col min="5" max="5" width="10.42578125" style="136" customWidth="1"/>
    <col min="6" max="6" width="14.5703125" style="137" customWidth="1"/>
    <col min="7" max="7" width="15.5703125" style="138" customWidth="1"/>
    <col min="8" max="8" width="11.7109375" style="136" customWidth="1"/>
    <col min="9" max="9" width="10.42578125" style="136" customWidth="1"/>
    <col min="10" max="10" width="14.42578125" style="138" customWidth="1"/>
    <col min="11" max="11" width="14" style="138" customWidth="1"/>
    <col min="12" max="12" width="12.140625" style="139" bestFit="1" customWidth="1"/>
    <col min="13" max="13" width="9.7109375" style="140" customWidth="1"/>
    <col min="14" max="14" width="15.42578125" style="141" customWidth="1"/>
    <col min="15" max="15" width="17" style="141" customWidth="1"/>
    <col min="16" max="256" width="9.140625" style="141"/>
    <col min="257" max="257" width="38.28515625" style="141" customWidth="1"/>
    <col min="258" max="258" width="15.7109375" style="141" customWidth="1"/>
    <col min="259" max="259" width="14.5703125" style="141" customWidth="1"/>
    <col min="260" max="260" width="12.28515625" style="141" customWidth="1"/>
    <col min="261" max="261" width="10.42578125" style="141" customWidth="1"/>
    <col min="262" max="262" width="14.5703125" style="141" customWidth="1"/>
    <col min="263" max="263" width="15.5703125" style="141" customWidth="1"/>
    <col min="264" max="264" width="11.7109375" style="141" customWidth="1"/>
    <col min="265" max="265" width="10.42578125" style="141" customWidth="1"/>
    <col min="266" max="266" width="14.42578125" style="141" customWidth="1"/>
    <col min="267" max="267" width="14" style="141" customWidth="1"/>
    <col min="268" max="268" width="12.140625" style="141" bestFit="1" customWidth="1"/>
    <col min="269" max="269" width="9.7109375" style="141" customWidth="1"/>
    <col min="270" max="270" width="15.42578125" style="141" customWidth="1"/>
    <col min="271" max="271" width="17" style="141" customWidth="1"/>
    <col min="272" max="512" width="9.140625" style="141"/>
    <col min="513" max="513" width="38.28515625" style="141" customWidth="1"/>
    <col min="514" max="514" width="15.7109375" style="141" customWidth="1"/>
    <col min="515" max="515" width="14.5703125" style="141" customWidth="1"/>
    <col min="516" max="516" width="12.28515625" style="141" customWidth="1"/>
    <col min="517" max="517" width="10.42578125" style="141" customWidth="1"/>
    <col min="518" max="518" width="14.5703125" style="141" customWidth="1"/>
    <col min="519" max="519" width="15.5703125" style="141" customWidth="1"/>
    <col min="520" max="520" width="11.7109375" style="141" customWidth="1"/>
    <col min="521" max="521" width="10.42578125" style="141" customWidth="1"/>
    <col min="522" max="522" width="14.42578125" style="141" customWidth="1"/>
    <col min="523" max="523" width="14" style="141" customWidth="1"/>
    <col min="524" max="524" width="12.140625" style="141" bestFit="1" customWidth="1"/>
    <col min="525" max="525" width="9.7109375" style="141" customWidth="1"/>
    <col min="526" max="526" width="15.42578125" style="141" customWidth="1"/>
    <col min="527" max="527" width="17" style="141" customWidth="1"/>
    <col min="528" max="768" width="9.140625" style="141"/>
    <col min="769" max="769" width="38.28515625" style="141" customWidth="1"/>
    <col min="770" max="770" width="15.7109375" style="141" customWidth="1"/>
    <col min="771" max="771" width="14.5703125" style="141" customWidth="1"/>
    <col min="772" max="772" width="12.28515625" style="141" customWidth="1"/>
    <col min="773" max="773" width="10.42578125" style="141" customWidth="1"/>
    <col min="774" max="774" width="14.5703125" style="141" customWidth="1"/>
    <col min="775" max="775" width="15.5703125" style="141" customWidth="1"/>
    <col min="776" max="776" width="11.7109375" style="141" customWidth="1"/>
    <col min="777" max="777" width="10.42578125" style="141" customWidth="1"/>
    <col min="778" max="778" width="14.42578125" style="141" customWidth="1"/>
    <col min="779" max="779" width="14" style="141" customWidth="1"/>
    <col min="780" max="780" width="12.140625" style="141" bestFit="1" customWidth="1"/>
    <col min="781" max="781" width="9.7109375" style="141" customWidth="1"/>
    <col min="782" max="782" width="15.42578125" style="141" customWidth="1"/>
    <col min="783" max="783" width="17" style="141" customWidth="1"/>
    <col min="784" max="1024" width="9.140625" style="141"/>
    <col min="1025" max="1025" width="38.28515625" style="141" customWidth="1"/>
    <col min="1026" max="1026" width="15.7109375" style="141" customWidth="1"/>
    <col min="1027" max="1027" width="14.5703125" style="141" customWidth="1"/>
    <col min="1028" max="1028" width="12.28515625" style="141" customWidth="1"/>
    <col min="1029" max="1029" width="10.42578125" style="141" customWidth="1"/>
    <col min="1030" max="1030" width="14.5703125" style="141" customWidth="1"/>
    <col min="1031" max="1031" width="15.5703125" style="141" customWidth="1"/>
    <col min="1032" max="1032" width="11.7109375" style="141" customWidth="1"/>
    <col min="1033" max="1033" width="10.42578125" style="141" customWidth="1"/>
    <col min="1034" max="1034" width="14.42578125" style="141" customWidth="1"/>
    <col min="1035" max="1035" width="14" style="141" customWidth="1"/>
    <col min="1036" max="1036" width="12.140625" style="141" bestFit="1" customWidth="1"/>
    <col min="1037" max="1037" width="9.7109375" style="141" customWidth="1"/>
    <col min="1038" max="1038" width="15.42578125" style="141" customWidth="1"/>
    <col min="1039" max="1039" width="17" style="141" customWidth="1"/>
    <col min="1040" max="1280" width="9.140625" style="141"/>
    <col min="1281" max="1281" width="38.28515625" style="141" customWidth="1"/>
    <col min="1282" max="1282" width="15.7109375" style="141" customWidth="1"/>
    <col min="1283" max="1283" width="14.5703125" style="141" customWidth="1"/>
    <col min="1284" max="1284" width="12.28515625" style="141" customWidth="1"/>
    <col min="1285" max="1285" width="10.42578125" style="141" customWidth="1"/>
    <col min="1286" max="1286" width="14.5703125" style="141" customWidth="1"/>
    <col min="1287" max="1287" width="15.5703125" style="141" customWidth="1"/>
    <col min="1288" max="1288" width="11.7109375" style="141" customWidth="1"/>
    <col min="1289" max="1289" width="10.42578125" style="141" customWidth="1"/>
    <col min="1290" max="1290" width="14.42578125" style="141" customWidth="1"/>
    <col min="1291" max="1291" width="14" style="141" customWidth="1"/>
    <col min="1292" max="1292" width="12.140625" style="141" bestFit="1" customWidth="1"/>
    <col min="1293" max="1293" width="9.7109375" style="141" customWidth="1"/>
    <col min="1294" max="1294" width="15.42578125" style="141" customWidth="1"/>
    <col min="1295" max="1295" width="17" style="141" customWidth="1"/>
    <col min="1296" max="1536" width="9.140625" style="141"/>
    <col min="1537" max="1537" width="38.28515625" style="141" customWidth="1"/>
    <col min="1538" max="1538" width="15.7109375" style="141" customWidth="1"/>
    <col min="1539" max="1539" width="14.5703125" style="141" customWidth="1"/>
    <col min="1540" max="1540" width="12.28515625" style="141" customWidth="1"/>
    <col min="1541" max="1541" width="10.42578125" style="141" customWidth="1"/>
    <col min="1542" max="1542" width="14.5703125" style="141" customWidth="1"/>
    <col min="1543" max="1543" width="15.5703125" style="141" customWidth="1"/>
    <col min="1544" max="1544" width="11.7109375" style="141" customWidth="1"/>
    <col min="1545" max="1545" width="10.42578125" style="141" customWidth="1"/>
    <col min="1546" max="1546" width="14.42578125" style="141" customWidth="1"/>
    <col min="1547" max="1547" width="14" style="141" customWidth="1"/>
    <col min="1548" max="1548" width="12.140625" style="141" bestFit="1" customWidth="1"/>
    <col min="1549" max="1549" width="9.7109375" style="141" customWidth="1"/>
    <col min="1550" max="1550" width="15.42578125" style="141" customWidth="1"/>
    <col min="1551" max="1551" width="17" style="141" customWidth="1"/>
    <col min="1552" max="1792" width="9.140625" style="141"/>
    <col min="1793" max="1793" width="38.28515625" style="141" customWidth="1"/>
    <col min="1794" max="1794" width="15.7109375" style="141" customWidth="1"/>
    <col min="1795" max="1795" width="14.5703125" style="141" customWidth="1"/>
    <col min="1796" max="1796" width="12.28515625" style="141" customWidth="1"/>
    <col min="1797" max="1797" width="10.42578125" style="141" customWidth="1"/>
    <col min="1798" max="1798" width="14.5703125" style="141" customWidth="1"/>
    <col min="1799" max="1799" width="15.5703125" style="141" customWidth="1"/>
    <col min="1800" max="1800" width="11.7109375" style="141" customWidth="1"/>
    <col min="1801" max="1801" width="10.42578125" style="141" customWidth="1"/>
    <col min="1802" max="1802" width="14.42578125" style="141" customWidth="1"/>
    <col min="1803" max="1803" width="14" style="141" customWidth="1"/>
    <col min="1804" max="1804" width="12.140625" style="141" bestFit="1" customWidth="1"/>
    <col min="1805" max="1805" width="9.7109375" style="141" customWidth="1"/>
    <col min="1806" max="1806" width="15.42578125" style="141" customWidth="1"/>
    <col min="1807" max="1807" width="17" style="141" customWidth="1"/>
    <col min="1808" max="2048" width="9.140625" style="141"/>
    <col min="2049" max="2049" width="38.28515625" style="141" customWidth="1"/>
    <col min="2050" max="2050" width="15.7109375" style="141" customWidth="1"/>
    <col min="2051" max="2051" width="14.5703125" style="141" customWidth="1"/>
    <col min="2052" max="2052" width="12.28515625" style="141" customWidth="1"/>
    <col min="2053" max="2053" width="10.42578125" style="141" customWidth="1"/>
    <col min="2054" max="2054" width="14.5703125" style="141" customWidth="1"/>
    <col min="2055" max="2055" width="15.5703125" style="141" customWidth="1"/>
    <col min="2056" max="2056" width="11.7109375" style="141" customWidth="1"/>
    <col min="2057" max="2057" width="10.42578125" style="141" customWidth="1"/>
    <col min="2058" max="2058" width="14.42578125" style="141" customWidth="1"/>
    <col min="2059" max="2059" width="14" style="141" customWidth="1"/>
    <col min="2060" max="2060" width="12.140625" style="141" bestFit="1" customWidth="1"/>
    <col min="2061" max="2061" width="9.7109375" style="141" customWidth="1"/>
    <col min="2062" max="2062" width="15.42578125" style="141" customWidth="1"/>
    <col min="2063" max="2063" width="17" style="141" customWidth="1"/>
    <col min="2064" max="2304" width="9.140625" style="141"/>
    <col min="2305" max="2305" width="38.28515625" style="141" customWidth="1"/>
    <col min="2306" max="2306" width="15.7109375" style="141" customWidth="1"/>
    <col min="2307" max="2307" width="14.5703125" style="141" customWidth="1"/>
    <col min="2308" max="2308" width="12.28515625" style="141" customWidth="1"/>
    <col min="2309" max="2309" width="10.42578125" style="141" customWidth="1"/>
    <col min="2310" max="2310" width="14.5703125" style="141" customWidth="1"/>
    <col min="2311" max="2311" width="15.5703125" style="141" customWidth="1"/>
    <col min="2312" max="2312" width="11.7109375" style="141" customWidth="1"/>
    <col min="2313" max="2313" width="10.42578125" style="141" customWidth="1"/>
    <col min="2314" max="2314" width="14.42578125" style="141" customWidth="1"/>
    <col min="2315" max="2315" width="14" style="141" customWidth="1"/>
    <col min="2316" max="2316" width="12.140625" style="141" bestFit="1" customWidth="1"/>
    <col min="2317" max="2317" width="9.7109375" style="141" customWidth="1"/>
    <col min="2318" max="2318" width="15.42578125" style="141" customWidth="1"/>
    <col min="2319" max="2319" width="17" style="141" customWidth="1"/>
    <col min="2320" max="2560" width="9.140625" style="141"/>
    <col min="2561" max="2561" width="38.28515625" style="141" customWidth="1"/>
    <col min="2562" max="2562" width="15.7109375" style="141" customWidth="1"/>
    <col min="2563" max="2563" width="14.5703125" style="141" customWidth="1"/>
    <col min="2564" max="2564" width="12.28515625" style="141" customWidth="1"/>
    <col min="2565" max="2565" width="10.42578125" style="141" customWidth="1"/>
    <col min="2566" max="2566" width="14.5703125" style="141" customWidth="1"/>
    <col min="2567" max="2567" width="15.5703125" style="141" customWidth="1"/>
    <col min="2568" max="2568" width="11.7109375" style="141" customWidth="1"/>
    <col min="2569" max="2569" width="10.42578125" style="141" customWidth="1"/>
    <col min="2570" max="2570" width="14.42578125" style="141" customWidth="1"/>
    <col min="2571" max="2571" width="14" style="141" customWidth="1"/>
    <col min="2572" max="2572" width="12.140625" style="141" bestFit="1" customWidth="1"/>
    <col min="2573" max="2573" width="9.7109375" style="141" customWidth="1"/>
    <col min="2574" max="2574" width="15.42578125" style="141" customWidth="1"/>
    <col min="2575" max="2575" width="17" style="141" customWidth="1"/>
    <col min="2576" max="2816" width="9.140625" style="141"/>
    <col min="2817" max="2817" width="38.28515625" style="141" customWidth="1"/>
    <col min="2818" max="2818" width="15.7109375" style="141" customWidth="1"/>
    <col min="2819" max="2819" width="14.5703125" style="141" customWidth="1"/>
    <col min="2820" max="2820" width="12.28515625" style="141" customWidth="1"/>
    <col min="2821" max="2821" width="10.42578125" style="141" customWidth="1"/>
    <col min="2822" max="2822" width="14.5703125" style="141" customWidth="1"/>
    <col min="2823" max="2823" width="15.5703125" style="141" customWidth="1"/>
    <col min="2824" max="2824" width="11.7109375" style="141" customWidth="1"/>
    <col min="2825" max="2825" width="10.42578125" style="141" customWidth="1"/>
    <col min="2826" max="2826" width="14.42578125" style="141" customWidth="1"/>
    <col min="2827" max="2827" width="14" style="141" customWidth="1"/>
    <col min="2828" max="2828" width="12.140625" style="141" bestFit="1" customWidth="1"/>
    <col min="2829" max="2829" width="9.7109375" style="141" customWidth="1"/>
    <col min="2830" max="2830" width="15.42578125" style="141" customWidth="1"/>
    <col min="2831" max="2831" width="17" style="141" customWidth="1"/>
    <col min="2832" max="3072" width="9.140625" style="141"/>
    <col min="3073" max="3073" width="38.28515625" style="141" customWidth="1"/>
    <col min="3074" max="3074" width="15.7109375" style="141" customWidth="1"/>
    <col min="3075" max="3075" width="14.5703125" style="141" customWidth="1"/>
    <col min="3076" max="3076" width="12.28515625" style="141" customWidth="1"/>
    <col min="3077" max="3077" width="10.42578125" style="141" customWidth="1"/>
    <col min="3078" max="3078" width="14.5703125" style="141" customWidth="1"/>
    <col min="3079" max="3079" width="15.5703125" style="141" customWidth="1"/>
    <col min="3080" max="3080" width="11.7109375" style="141" customWidth="1"/>
    <col min="3081" max="3081" width="10.42578125" style="141" customWidth="1"/>
    <col min="3082" max="3082" width="14.42578125" style="141" customWidth="1"/>
    <col min="3083" max="3083" width="14" style="141" customWidth="1"/>
    <col min="3084" max="3084" width="12.140625" style="141" bestFit="1" customWidth="1"/>
    <col min="3085" max="3085" width="9.7109375" style="141" customWidth="1"/>
    <col min="3086" max="3086" width="15.42578125" style="141" customWidth="1"/>
    <col min="3087" max="3087" width="17" style="141" customWidth="1"/>
    <col min="3088" max="3328" width="9.140625" style="141"/>
    <col min="3329" max="3329" width="38.28515625" style="141" customWidth="1"/>
    <col min="3330" max="3330" width="15.7109375" style="141" customWidth="1"/>
    <col min="3331" max="3331" width="14.5703125" style="141" customWidth="1"/>
    <col min="3332" max="3332" width="12.28515625" style="141" customWidth="1"/>
    <col min="3333" max="3333" width="10.42578125" style="141" customWidth="1"/>
    <col min="3334" max="3334" width="14.5703125" style="141" customWidth="1"/>
    <col min="3335" max="3335" width="15.5703125" style="141" customWidth="1"/>
    <col min="3336" max="3336" width="11.7109375" style="141" customWidth="1"/>
    <col min="3337" max="3337" width="10.42578125" style="141" customWidth="1"/>
    <col min="3338" max="3338" width="14.42578125" style="141" customWidth="1"/>
    <col min="3339" max="3339" width="14" style="141" customWidth="1"/>
    <col min="3340" max="3340" width="12.140625" style="141" bestFit="1" customWidth="1"/>
    <col min="3341" max="3341" width="9.7109375" style="141" customWidth="1"/>
    <col min="3342" max="3342" width="15.42578125" style="141" customWidth="1"/>
    <col min="3343" max="3343" width="17" style="141" customWidth="1"/>
    <col min="3344" max="3584" width="9.140625" style="141"/>
    <col min="3585" max="3585" width="38.28515625" style="141" customWidth="1"/>
    <col min="3586" max="3586" width="15.7109375" style="141" customWidth="1"/>
    <col min="3587" max="3587" width="14.5703125" style="141" customWidth="1"/>
    <col min="3588" max="3588" width="12.28515625" style="141" customWidth="1"/>
    <col min="3589" max="3589" width="10.42578125" style="141" customWidth="1"/>
    <col min="3590" max="3590" width="14.5703125" style="141" customWidth="1"/>
    <col min="3591" max="3591" width="15.5703125" style="141" customWidth="1"/>
    <col min="3592" max="3592" width="11.7109375" style="141" customWidth="1"/>
    <col min="3593" max="3593" width="10.42578125" style="141" customWidth="1"/>
    <col min="3594" max="3594" width="14.42578125" style="141" customWidth="1"/>
    <col min="3595" max="3595" width="14" style="141" customWidth="1"/>
    <col min="3596" max="3596" width="12.140625" style="141" bestFit="1" customWidth="1"/>
    <col min="3597" max="3597" width="9.7109375" style="141" customWidth="1"/>
    <col min="3598" max="3598" width="15.42578125" style="141" customWidth="1"/>
    <col min="3599" max="3599" width="17" style="141" customWidth="1"/>
    <col min="3600" max="3840" width="9.140625" style="141"/>
    <col min="3841" max="3841" width="38.28515625" style="141" customWidth="1"/>
    <col min="3842" max="3842" width="15.7109375" style="141" customWidth="1"/>
    <col min="3843" max="3843" width="14.5703125" style="141" customWidth="1"/>
    <col min="3844" max="3844" width="12.28515625" style="141" customWidth="1"/>
    <col min="3845" max="3845" width="10.42578125" style="141" customWidth="1"/>
    <col min="3846" max="3846" width="14.5703125" style="141" customWidth="1"/>
    <col min="3847" max="3847" width="15.5703125" style="141" customWidth="1"/>
    <col min="3848" max="3848" width="11.7109375" style="141" customWidth="1"/>
    <col min="3849" max="3849" width="10.42578125" style="141" customWidth="1"/>
    <col min="3850" max="3850" width="14.42578125" style="141" customWidth="1"/>
    <col min="3851" max="3851" width="14" style="141" customWidth="1"/>
    <col min="3852" max="3852" width="12.140625" style="141" bestFit="1" customWidth="1"/>
    <col min="3853" max="3853" width="9.7109375" style="141" customWidth="1"/>
    <col min="3854" max="3854" width="15.42578125" style="141" customWidth="1"/>
    <col min="3855" max="3855" width="17" style="141" customWidth="1"/>
    <col min="3856" max="4096" width="9.140625" style="141"/>
    <col min="4097" max="4097" width="38.28515625" style="141" customWidth="1"/>
    <col min="4098" max="4098" width="15.7109375" style="141" customWidth="1"/>
    <col min="4099" max="4099" width="14.5703125" style="141" customWidth="1"/>
    <col min="4100" max="4100" width="12.28515625" style="141" customWidth="1"/>
    <col min="4101" max="4101" width="10.42578125" style="141" customWidth="1"/>
    <col min="4102" max="4102" width="14.5703125" style="141" customWidth="1"/>
    <col min="4103" max="4103" width="15.5703125" style="141" customWidth="1"/>
    <col min="4104" max="4104" width="11.7109375" style="141" customWidth="1"/>
    <col min="4105" max="4105" width="10.42578125" style="141" customWidth="1"/>
    <col min="4106" max="4106" width="14.42578125" style="141" customWidth="1"/>
    <col min="4107" max="4107" width="14" style="141" customWidth="1"/>
    <col min="4108" max="4108" width="12.140625" style="141" bestFit="1" customWidth="1"/>
    <col min="4109" max="4109" width="9.7109375" style="141" customWidth="1"/>
    <col min="4110" max="4110" width="15.42578125" style="141" customWidth="1"/>
    <col min="4111" max="4111" width="17" style="141" customWidth="1"/>
    <col min="4112" max="4352" width="9.140625" style="141"/>
    <col min="4353" max="4353" width="38.28515625" style="141" customWidth="1"/>
    <col min="4354" max="4354" width="15.7109375" style="141" customWidth="1"/>
    <col min="4355" max="4355" width="14.5703125" style="141" customWidth="1"/>
    <col min="4356" max="4356" width="12.28515625" style="141" customWidth="1"/>
    <col min="4357" max="4357" width="10.42578125" style="141" customWidth="1"/>
    <col min="4358" max="4358" width="14.5703125" style="141" customWidth="1"/>
    <col min="4359" max="4359" width="15.5703125" style="141" customWidth="1"/>
    <col min="4360" max="4360" width="11.7109375" style="141" customWidth="1"/>
    <col min="4361" max="4361" width="10.42578125" style="141" customWidth="1"/>
    <col min="4362" max="4362" width="14.42578125" style="141" customWidth="1"/>
    <col min="4363" max="4363" width="14" style="141" customWidth="1"/>
    <col min="4364" max="4364" width="12.140625" style="141" bestFit="1" customWidth="1"/>
    <col min="4365" max="4365" width="9.7109375" style="141" customWidth="1"/>
    <col min="4366" max="4366" width="15.42578125" style="141" customWidth="1"/>
    <col min="4367" max="4367" width="17" style="141" customWidth="1"/>
    <col min="4368" max="4608" width="9.140625" style="141"/>
    <col min="4609" max="4609" width="38.28515625" style="141" customWidth="1"/>
    <col min="4610" max="4610" width="15.7109375" style="141" customWidth="1"/>
    <col min="4611" max="4611" width="14.5703125" style="141" customWidth="1"/>
    <col min="4612" max="4612" width="12.28515625" style="141" customWidth="1"/>
    <col min="4613" max="4613" width="10.42578125" style="141" customWidth="1"/>
    <col min="4614" max="4614" width="14.5703125" style="141" customWidth="1"/>
    <col min="4615" max="4615" width="15.5703125" style="141" customWidth="1"/>
    <col min="4616" max="4616" width="11.7109375" style="141" customWidth="1"/>
    <col min="4617" max="4617" width="10.42578125" style="141" customWidth="1"/>
    <col min="4618" max="4618" width="14.42578125" style="141" customWidth="1"/>
    <col min="4619" max="4619" width="14" style="141" customWidth="1"/>
    <col min="4620" max="4620" width="12.140625" style="141" bestFit="1" customWidth="1"/>
    <col min="4621" max="4621" width="9.7109375" style="141" customWidth="1"/>
    <col min="4622" max="4622" width="15.42578125" style="141" customWidth="1"/>
    <col min="4623" max="4623" width="17" style="141" customWidth="1"/>
    <col min="4624" max="4864" width="9.140625" style="141"/>
    <col min="4865" max="4865" width="38.28515625" style="141" customWidth="1"/>
    <col min="4866" max="4866" width="15.7109375" style="141" customWidth="1"/>
    <col min="4867" max="4867" width="14.5703125" style="141" customWidth="1"/>
    <col min="4868" max="4868" width="12.28515625" style="141" customWidth="1"/>
    <col min="4869" max="4869" width="10.42578125" style="141" customWidth="1"/>
    <col min="4870" max="4870" width="14.5703125" style="141" customWidth="1"/>
    <col min="4871" max="4871" width="15.5703125" style="141" customWidth="1"/>
    <col min="4872" max="4872" width="11.7109375" style="141" customWidth="1"/>
    <col min="4873" max="4873" width="10.42578125" style="141" customWidth="1"/>
    <col min="4874" max="4874" width="14.42578125" style="141" customWidth="1"/>
    <col min="4875" max="4875" width="14" style="141" customWidth="1"/>
    <col min="4876" max="4876" width="12.140625" style="141" bestFit="1" customWidth="1"/>
    <col min="4877" max="4877" width="9.7109375" style="141" customWidth="1"/>
    <col min="4878" max="4878" width="15.42578125" style="141" customWidth="1"/>
    <col min="4879" max="4879" width="17" style="141" customWidth="1"/>
    <col min="4880" max="5120" width="9.140625" style="141"/>
    <col min="5121" max="5121" width="38.28515625" style="141" customWidth="1"/>
    <col min="5122" max="5122" width="15.7109375" style="141" customWidth="1"/>
    <col min="5123" max="5123" width="14.5703125" style="141" customWidth="1"/>
    <col min="5124" max="5124" width="12.28515625" style="141" customWidth="1"/>
    <col min="5125" max="5125" width="10.42578125" style="141" customWidth="1"/>
    <col min="5126" max="5126" width="14.5703125" style="141" customWidth="1"/>
    <col min="5127" max="5127" width="15.5703125" style="141" customWidth="1"/>
    <col min="5128" max="5128" width="11.7109375" style="141" customWidth="1"/>
    <col min="5129" max="5129" width="10.42578125" style="141" customWidth="1"/>
    <col min="5130" max="5130" width="14.42578125" style="141" customWidth="1"/>
    <col min="5131" max="5131" width="14" style="141" customWidth="1"/>
    <col min="5132" max="5132" width="12.140625" style="141" bestFit="1" customWidth="1"/>
    <col min="5133" max="5133" width="9.7109375" style="141" customWidth="1"/>
    <col min="5134" max="5134" width="15.42578125" style="141" customWidth="1"/>
    <col min="5135" max="5135" width="17" style="141" customWidth="1"/>
    <col min="5136" max="5376" width="9.140625" style="141"/>
    <col min="5377" max="5377" width="38.28515625" style="141" customWidth="1"/>
    <col min="5378" max="5378" width="15.7109375" style="141" customWidth="1"/>
    <col min="5379" max="5379" width="14.5703125" style="141" customWidth="1"/>
    <col min="5380" max="5380" width="12.28515625" style="141" customWidth="1"/>
    <col min="5381" max="5381" width="10.42578125" style="141" customWidth="1"/>
    <col min="5382" max="5382" width="14.5703125" style="141" customWidth="1"/>
    <col min="5383" max="5383" width="15.5703125" style="141" customWidth="1"/>
    <col min="5384" max="5384" width="11.7109375" style="141" customWidth="1"/>
    <col min="5385" max="5385" width="10.42578125" style="141" customWidth="1"/>
    <col min="5386" max="5386" width="14.42578125" style="141" customWidth="1"/>
    <col min="5387" max="5387" width="14" style="141" customWidth="1"/>
    <col min="5388" max="5388" width="12.140625" style="141" bestFit="1" customWidth="1"/>
    <col min="5389" max="5389" width="9.7109375" style="141" customWidth="1"/>
    <col min="5390" max="5390" width="15.42578125" style="141" customWidth="1"/>
    <col min="5391" max="5391" width="17" style="141" customWidth="1"/>
    <col min="5392" max="5632" width="9.140625" style="141"/>
    <col min="5633" max="5633" width="38.28515625" style="141" customWidth="1"/>
    <col min="5634" max="5634" width="15.7109375" style="141" customWidth="1"/>
    <col min="5635" max="5635" width="14.5703125" style="141" customWidth="1"/>
    <col min="5636" max="5636" width="12.28515625" style="141" customWidth="1"/>
    <col min="5637" max="5637" width="10.42578125" style="141" customWidth="1"/>
    <col min="5638" max="5638" width="14.5703125" style="141" customWidth="1"/>
    <col min="5639" max="5639" width="15.5703125" style="141" customWidth="1"/>
    <col min="5640" max="5640" width="11.7109375" style="141" customWidth="1"/>
    <col min="5641" max="5641" width="10.42578125" style="141" customWidth="1"/>
    <col min="5642" max="5642" width="14.42578125" style="141" customWidth="1"/>
    <col min="5643" max="5643" width="14" style="141" customWidth="1"/>
    <col min="5644" max="5644" width="12.140625" style="141" bestFit="1" customWidth="1"/>
    <col min="5645" max="5645" width="9.7109375" style="141" customWidth="1"/>
    <col min="5646" max="5646" width="15.42578125" style="141" customWidth="1"/>
    <col min="5647" max="5647" width="17" style="141" customWidth="1"/>
    <col min="5648" max="5888" width="9.140625" style="141"/>
    <col min="5889" max="5889" width="38.28515625" style="141" customWidth="1"/>
    <col min="5890" max="5890" width="15.7109375" style="141" customWidth="1"/>
    <col min="5891" max="5891" width="14.5703125" style="141" customWidth="1"/>
    <col min="5892" max="5892" width="12.28515625" style="141" customWidth="1"/>
    <col min="5893" max="5893" width="10.42578125" style="141" customWidth="1"/>
    <col min="5894" max="5894" width="14.5703125" style="141" customWidth="1"/>
    <col min="5895" max="5895" width="15.5703125" style="141" customWidth="1"/>
    <col min="5896" max="5896" width="11.7109375" style="141" customWidth="1"/>
    <col min="5897" max="5897" width="10.42578125" style="141" customWidth="1"/>
    <col min="5898" max="5898" width="14.42578125" style="141" customWidth="1"/>
    <col min="5899" max="5899" width="14" style="141" customWidth="1"/>
    <col min="5900" max="5900" width="12.140625" style="141" bestFit="1" customWidth="1"/>
    <col min="5901" max="5901" width="9.7109375" style="141" customWidth="1"/>
    <col min="5902" max="5902" width="15.42578125" style="141" customWidth="1"/>
    <col min="5903" max="5903" width="17" style="141" customWidth="1"/>
    <col min="5904" max="6144" width="9.140625" style="141"/>
    <col min="6145" max="6145" width="38.28515625" style="141" customWidth="1"/>
    <col min="6146" max="6146" width="15.7109375" style="141" customWidth="1"/>
    <col min="6147" max="6147" width="14.5703125" style="141" customWidth="1"/>
    <col min="6148" max="6148" width="12.28515625" style="141" customWidth="1"/>
    <col min="6149" max="6149" width="10.42578125" style="141" customWidth="1"/>
    <col min="6150" max="6150" width="14.5703125" style="141" customWidth="1"/>
    <col min="6151" max="6151" width="15.5703125" style="141" customWidth="1"/>
    <col min="6152" max="6152" width="11.7109375" style="141" customWidth="1"/>
    <col min="6153" max="6153" width="10.42578125" style="141" customWidth="1"/>
    <col min="6154" max="6154" width="14.42578125" style="141" customWidth="1"/>
    <col min="6155" max="6155" width="14" style="141" customWidth="1"/>
    <col min="6156" max="6156" width="12.140625" style="141" bestFit="1" customWidth="1"/>
    <col min="6157" max="6157" width="9.7109375" style="141" customWidth="1"/>
    <col min="6158" max="6158" width="15.42578125" style="141" customWidth="1"/>
    <col min="6159" max="6159" width="17" style="141" customWidth="1"/>
    <col min="6160" max="6400" width="9.140625" style="141"/>
    <col min="6401" max="6401" width="38.28515625" style="141" customWidth="1"/>
    <col min="6402" max="6402" width="15.7109375" style="141" customWidth="1"/>
    <col min="6403" max="6403" width="14.5703125" style="141" customWidth="1"/>
    <col min="6404" max="6404" width="12.28515625" style="141" customWidth="1"/>
    <col min="6405" max="6405" width="10.42578125" style="141" customWidth="1"/>
    <col min="6406" max="6406" width="14.5703125" style="141" customWidth="1"/>
    <col min="6407" max="6407" width="15.5703125" style="141" customWidth="1"/>
    <col min="6408" max="6408" width="11.7109375" style="141" customWidth="1"/>
    <col min="6409" max="6409" width="10.42578125" style="141" customWidth="1"/>
    <col min="6410" max="6410" width="14.42578125" style="141" customWidth="1"/>
    <col min="6411" max="6411" width="14" style="141" customWidth="1"/>
    <col min="6412" max="6412" width="12.140625" style="141" bestFit="1" customWidth="1"/>
    <col min="6413" max="6413" width="9.7109375" style="141" customWidth="1"/>
    <col min="6414" max="6414" width="15.42578125" style="141" customWidth="1"/>
    <col min="6415" max="6415" width="17" style="141" customWidth="1"/>
    <col min="6416" max="6656" width="9.140625" style="141"/>
    <col min="6657" max="6657" width="38.28515625" style="141" customWidth="1"/>
    <col min="6658" max="6658" width="15.7109375" style="141" customWidth="1"/>
    <col min="6659" max="6659" width="14.5703125" style="141" customWidth="1"/>
    <col min="6660" max="6660" width="12.28515625" style="141" customWidth="1"/>
    <col min="6661" max="6661" width="10.42578125" style="141" customWidth="1"/>
    <col min="6662" max="6662" width="14.5703125" style="141" customWidth="1"/>
    <col min="6663" max="6663" width="15.5703125" style="141" customWidth="1"/>
    <col min="6664" max="6664" width="11.7109375" style="141" customWidth="1"/>
    <col min="6665" max="6665" width="10.42578125" style="141" customWidth="1"/>
    <col min="6666" max="6666" width="14.42578125" style="141" customWidth="1"/>
    <col min="6667" max="6667" width="14" style="141" customWidth="1"/>
    <col min="6668" max="6668" width="12.140625" style="141" bestFit="1" customWidth="1"/>
    <col min="6669" max="6669" width="9.7109375" style="141" customWidth="1"/>
    <col min="6670" max="6670" width="15.42578125" style="141" customWidth="1"/>
    <col min="6671" max="6671" width="17" style="141" customWidth="1"/>
    <col min="6672" max="6912" width="9.140625" style="141"/>
    <col min="6913" max="6913" width="38.28515625" style="141" customWidth="1"/>
    <col min="6914" max="6914" width="15.7109375" style="141" customWidth="1"/>
    <col min="6915" max="6915" width="14.5703125" style="141" customWidth="1"/>
    <col min="6916" max="6916" width="12.28515625" style="141" customWidth="1"/>
    <col min="6917" max="6917" width="10.42578125" style="141" customWidth="1"/>
    <col min="6918" max="6918" width="14.5703125" style="141" customWidth="1"/>
    <col min="6919" max="6919" width="15.5703125" style="141" customWidth="1"/>
    <col min="6920" max="6920" width="11.7109375" style="141" customWidth="1"/>
    <col min="6921" max="6921" width="10.42578125" style="141" customWidth="1"/>
    <col min="6922" max="6922" width="14.42578125" style="141" customWidth="1"/>
    <col min="6923" max="6923" width="14" style="141" customWidth="1"/>
    <col min="6924" max="6924" width="12.140625" style="141" bestFit="1" customWidth="1"/>
    <col min="6925" max="6925" width="9.7109375" style="141" customWidth="1"/>
    <col min="6926" max="6926" width="15.42578125" style="141" customWidth="1"/>
    <col min="6927" max="6927" width="17" style="141" customWidth="1"/>
    <col min="6928" max="7168" width="9.140625" style="141"/>
    <col min="7169" max="7169" width="38.28515625" style="141" customWidth="1"/>
    <col min="7170" max="7170" width="15.7109375" style="141" customWidth="1"/>
    <col min="7171" max="7171" width="14.5703125" style="141" customWidth="1"/>
    <col min="7172" max="7172" width="12.28515625" style="141" customWidth="1"/>
    <col min="7173" max="7173" width="10.42578125" style="141" customWidth="1"/>
    <col min="7174" max="7174" width="14.5703125" style="141" customWidth="1"/>
    <col min="7175" max="7175" width="15.5703125" style="141" customWidth="1"/>
    <col min="7176" max="7176" width="11.7109375" style="141" customWidth="1"/>
    <col min="7177" max="7177" width="10.42578125" style="141" customWidth="1"/>
    <col min="7178" max="7178" width="14.42578125" style="141" customWidth="1"/>
    <col min="7179" max="7179" width="14" style="141" customWidth="1"/>
    <col min="7180" max="7180" width="12.140625" style="141" bestFit="1" customWidth="1"/>
    <col min="7181" max="7181" width="9.7109375" style="141" customWidth="1"/>
    <col min="7182" max="7182" width="15.42578125" style="141" customWidth="1"/>
    <col min="7183" max="7183" width="17" style="141" customWidth="1"/>
    <col min="7184" max="7424" width="9.140625" style="141"/>
    <col min="7425" max="7425" width="38.28515625" style="141" customWidth="1"/>
    <col min="7426" max="7426" width="15.7109375" style="141" customWidth="1"/>
    <col min="7427" max="7427" width="14.5703125" style="141" customWidth="1"/>
    <col min="7428" max="7428" width="12.28515625" style="141" customWidth="1"/>
    <col min="7429" max="7429" width="10.42578125" style="141" customWidth="1"/>
    <col min="7430" max="7430" width="14.5703125" style="141" customWidth="1"/>
    <col min="7431" max="7431" width="15.5703125" style="141" customWidth="1"/>
    <col min="7432" max="7432" width="11.7109375" style="141" customWidth="1"/>
    <col min="7433" max="7433" width="10.42578125" style="141" customWidth="1"/>
    <col min="7434" max="7434" width="14.42578125" style="141" customWidth="1"/>
    <col min="7435" max="7435" width="14" style="141" customWidth="1"/>
    <col min="7436" max="7436" width="12.140625" style="141" bestFit="1" customWidth="1"/>
    <col min="7437" max="7437" width="9.7109375" style="141" customWidth="1"/>
    <col min="7438" max="7438" width="15.42578125" style="141" customWidth="1"/>
    <col min="7439" max="7439" width="17" style="141" customWidth="1"/>
    <col min="7440" max="7680" width="9.140625" style="141"/>
    <col min="7681" max="7681" width="38.28515625" style="141" customWidth="1"/>
    <col min="7682" max="7682" width="15.7109375" style="141" customWidth="1"/>
    <col min="7683" max="7683" width="14.5703125" style="141" customWidth="1"/>
    <col min="7684" max="7684" width="12.28515625" style="141" customWidth="1"/>
    <col min="7685" max="7685" width="10.42578125" style="141" customWidth="1"/>
    <col min="7686" max="7686" width="14.5703125" style="141" customWidth="1"/>
    <col min="7687" max="7687" width="15.5703125" style="141" customWidth="1"/>
    <col min="7688" max="7688" width="11.7109375" style="141" customWidth="1"/>
    <col min="7689" max="7689" width="10.42578125" style="141" customWidth="1"/>
    <col min="7690" max="7690" width="14.42578125" style="141" customWidth="1"/>
    <col min="7691" max="7691" width="14" style="141" customWidth="1"/>
    <col min="7692" max="7692" width="12.140625" style="141" bestFit="1" customWidth="1"/>
    <col min="7693" max="7693" width="9.7109375" style="141" customWidth="1"/>
    <col min="7694" max="7694" width="15.42578125" style="141" customWidth="1"/>
    <col min="7695" max="7695" width="17" style="141" customWidth="1"/>
    <col min="7696" max="7936" width="9.140625" style="141"/>
    <col min="7937" max="7937" width="38.28515625" style="141" customWidth="1"/>
    <col min="7938" max="7938" width="15.7109375" style="141" customWidth="1"/>
    <col min="7939" max="7939" width="14.5703125" style="141" customWidth="1"/>
    <col min="7940" max="7940" width="12.28515625" style="141" customWidth="1"/>
    <col min="7941" max="7941" width="10.42578125" style="141" customWidth="1"/>
    <col min="7942" max="7942" width="14.5703125" style="141" customWidth="1"/>
    <col min="7943" max="7943" width="15.5703125" style="141" customWidth="1"/>
    <col min="7944" max="7944" width="11.7109375" style="141" customWidth="1"/>
    <col min="7945" max="7945" width="10.42578125" style="141" customWidth="1"/>
    <col min="7946" max="7946" width="14.42578125" style="141" customWidth="1"/>
    <col min="7947" max="7947" width="14" style="141" customWidth="1"/>
    <col min="7948" max="7948" width="12.140625" style="141" bestFit="1" customWidth="1"/>
    <col min="7949" max="7949" width="9.7109375" style="141" customWidth="1"/>
    <col min="7950" max="7950" width="15.42578125" style="141" customWidth="1"/>
    <col min="7951" max="7951" width="17" style="141" customWidth="1"/>
    <col min="7952" max="8192" width="9.140625" style="141"/>
    <col min="8193" max="8193" width="38.28515625" style="141" customWidth="1"/>
    <col min="8194" max="8194" width="15.7109375" style="141" customWidth="1"/>
    <col min="8195" max="8195" width="14.5703125" style="141" customWidth="1"/>
    <col min="8196" max="8196" width="12.28515625" style="141" customWidth="1"/>
    <col min="8197" max="8197" width="10.42578125" style="141" customWidth="1"/>
    <col min="8198" max="8198" width="14.5703125" style="141" customWidth="1"/>
    <col min="8199" max="8199" width="15.5703125" style="141" customWidth="1"/>
    <col min="8200" max="8200" width="11.7109375" style="141" customWidth="1"/>
    <col min="8201" max="8201" width="10.42578125" style="141" customWidth="1"/>
    <col min="8202" max="8202" width="14.42578125" style="141" customWidth="1"/>
    <col min="8203" max="8203" width="14" style="141" customWidth="1"/>
    <col min="8204" max="8204" width="12.140625" style="141" bestFit="1" customWidth="1"/>
    <col min="8205" max="8205" width="9.7109375" style="141" customWidth="1"/>
    <col min="8206" max="8206" width="15.42578125" style="141" customWidth="1"/>
    <col min="8207" max="8207" width="17" style="141" customWidth="1"/>
    <col min="8208" max="8448" width="9.140625" style="141"/>
    <col min="8449" max="8449" width="38.28515625" style="141" customWidth="1"/>
    <col min="8450" max="8450" width="15.7109375" style="141" customWidth="1"/>
    <col min="8451" max="8451" width="14.5703125" style="141" customWidth="1"/>
    <col min="8452" max="8452" width="12.28515625" style="141" customWidth="1"/>
    <col min="8453" max="8453" width="10.42578125" style="141" customWidth="1"/>
    <col min="8454" max="8454" width="14.5703125" style="141" customWidth="1"/>
    <col min="8455" max="8455" width="15.5703125" style="141" customWidth="1"/>
    <col min="8456" max="8456" width="11.7109375" style="141" customWidth="1"/>
    <col min="8457" max="8457" width="10.42578125" style="141" customWidth="1"/>
    <col min="8458" max="8458" width="14.42578125" style="141" customWidth="1"/>
    <col min="8459" max="8459" width="14" style="141" customWidth="1"/>
    <col min="8460" max="8460" width="12.140625" style="141" bestFit="1" customWidth="1"/>
    <col min="8461" max="8461" width="9.7109375" style="141" customWidth="1"/>
    <col min="8462" max="8462" width="15.42578125" style="141" customWidth="1"/>
    <col min="8463" max="8463" width="17" style="141" customWidth="1"/>
    <col min="8464" max="8704" width="9.140625" style="141"/>
    <col min="8705" max="8705" width="38.28515625" style="141" customWidth="1"/>
    <col min="8706" max="8706" width="15.7109375" style="141" customWidth="1"/>
    <col min="8707" max="8707" width="14.5703125" style="141" customWidth="1"/>
    <col min="8708" max="8708" width="12.28515625" style="141" customWidth="1"/>
    <col min="8709" max="8709" width="10.42578125" style="141" customWidth="1"/>
    <col min="8710" max="8710" width="14.5703125" style="141" customWidth="1"/>
    <col min="8711" max="8711" width="15.5703125" style="141" customWidth="1"/>
    <col min="8712" max="8712" width="11.7109375" style="141" customWidth="1"/>
    <col min="8713" max="8713" width="10.42578125" style="141" customWidth="1"/>
    <col min="8714" max="8714" width="14.42578125" style="141" customWidth="1"/>
    <col min="8715" max="8715" width="14" style="141" customWidth="1"/>
    <col min="8716" max="8716" width="12.140625" style="141" bestFit="1" customWidth="1"/>
    <col min="8717" max="8717" width="9.7109375" style="141" customWidth="1"/>
    <col min="8718" max="8718" width="15.42578125" style="141" customWidth="1"/>
    <col min="8719" max="8719" width="17" style="141" customWidth="1"/>
    <col min="8720" max="8960" width="9.140625" style="141"/>
    <col min="8961" max="8961" width="38.28515625" style="141" customWidth="1"/>
    <col min="8962" max="8962" width="15.7109375" style="141" customWidth="1"/>
    <col min="8963" max="8963" width="14.5703125" style="141" customWidth="1"/>
    <col min="8964" max="8964" width="12.28515625" style="141" customWidth="1"/>
    <col min="8965" max="8965" width="10.42578125" style="141" customWidth="1"/>
    <col min="8966" max="8966" width="14.5703125" style="141" customWidth="1"/>
    <col min="8967" max="8967" width="15.5703125" style="141" customWidth="1"/>
    <col min="8968" max="8968" width="11.7109375" style="141" customWidth="1"/>
    <col min="8969" max="8969" width="10.42578125" style="141" customWidth="1"/>
    <col min="8970" max="8970" width="14.42578125" style="141" customWidth="1"/>
    <col min="8971" max="8971" width="14" style="141" customWidth="1"/>
    <col min="8972" max="8972" width="12.140625" style="141" bestFit="1" customWidth="1"/>
    <col min="8973" max="8973" width="9.7109375" style="141" customWidth="1"/>
    <col min="8974" max="8974" width="15.42578125" style="141" customWidth="1"/>
    <col min="8975" max="8975" width="17" style="141" customWidth="1"/>
    <col min="8976" max="9216" width="9.140625" style="141"/>
    <col min="9217" max="9217" width="38.28515625" style="141" customWidth="1"/>
    <col min="9218" max="9218" width="15.7109375" style="141" customWidth="1"/>
    <col min="9219" max="9219" width="14.5703125" style="141" customWidth="1"/>
    <col min="9220" max="9220" width="12.28515625" style="141" customWidth="1"/>
    <col min="9221" max="9221" width="10.42578125" style="141" customWidth="1"/>
    <col min="9222" max="9222" width="14.5703125" style="141" customWidth="1"/>
    <col min="9223" max="9223" width="15.5703125" style="141" customWidth="1"/>
    <col min="9224" max="9224" width="11.7109375" style="141" customWidth="1"/>
    <col min="9225" max="9225" width="10.42578125" style="141" customWidth="1"/>
    <col min="9226" max="9226" width="14.42578125" style="141" customWidth="1"/>
    <col min="9227" max="9227" width="14" style="141" customWidth="1"/>
    <col min="9228" max="9228" width="12.140625" style="141" bestFit="1" customWidth="1"/>
    <col min="9229" max="9229" width="9.7109375" style="141" customWidth="1"/>
    <col min="9230" max="9230" width="15.42578125" style="141" customWidth="1"/>
    <col min="9231" max="9231" width="17" style="141" customWidth="1"/>
    <col min="9232" max="9472" width="9.140625" style="141"/>
    <col min="9473" max="9473" width="38.28515625" style="141" customWidth="1"/>
    <col min="9474" max="9474" width="15.7109375" style="141" customWidth="1"/>
    <col min="9475" max="9475" width="14.5703125" style="141" customWidth="1"/>
    <col min="9476" max="9476" width="12.28515625" style="141" customWidth="1"/>
    <col min="9477" max="9477" width="10.42578125" style="141" customWidth="1"/>
    <col min="9478" max="9478" width="14.5703125" style="141" customWidth="1"/>
    <col min="9479" max="9479" width="15.5703125" style="141" customWidth="1"/>
    <col min="9480" max="9480" width="11.7109375" style="141" customWidth="1"/>
    <col min="9481" max="9481" width="10.42578125" style="141" customWidth="1"/>
    <col min="9482" max="9482" width="14.42578125" style="141" customWidth="1"/>
    <col min="9483" max="9483" width="14" style="141" customWidth="1"/>
    <col min="9484" max="9484" width="12.140625" style="141" bestFit="1" customWidth="1"/>
    <col min="9485" max="9485" width="9.7109375" style="141" customWidth="1"/>
    <col min="9486" max="9486" width="15.42578125" style="141" customWidth="1"/>
    <col min="9487" max="9487" width="17" style="141" customWidth="1"/>
    <col min="9488" max="9728" width="9.140625" style="141"/>
    <col min="9729" max="9729" width="38.28515625" style="141" customWidth="1"/>
    <col min="9730" max="9730" width="15.7109375" style="141" customWidth="1"/>
    <col min="9731" max="9731" width="14.5703125" style="141" customWidth="1"/>
    <col min="9732" max="9732" width="12.28515625" style="141" customWidth="1"/>
    <col min="9733" max="9733" width="10.42578125" style="141" customWidth="1"/>
    <col min="9734" max="9734" width="14.5703125" style="141" customWidth="1"/>
    <col min="9735" max="9735" width="15.5703125" style="141" customWidth="1"/>
    <col min="9736" max="9736" width="11.7109375" style="141" customWidth="1"/>
    <col min="9737" max="9737" width="10.42578125" style="141" customWidth="1"/>
    <col min="9738" max="9738" width="14.42578125" style="141" customWidth="1"/>
    <col min="9739" max="9739" width="14" style="141" customWidth="1"/>
    <col min="9740" max="9740" width="12.140625" style="141" bestFit="1" customWidth="1"/>
    <col min="9741" max="9741" width="9.7109375" style="141" customWidth="1"/>
    <col min="9742" max="9742" width="15.42578125" style="141" customWidth="1"/>
    <col min="9743" max="9743" width="17" style="141" customWidth="1"/>
    <col min="9744" max="9984" width="9.140625" style="141"/>
    <col min="9985" max="9985" width="38.28515625" style="141" customWidth="1"/>
    <col min="9986" max="9986" width="15.7109375" style="141" customWidth="1"/>
    <col min="9987" max="9987" width="14.5703125" style="141" customWidth="1"/>
    <col min="9988" max="9988" width="12.28515625" style="141" customWidth="1"/>
    <col min="9989" max="9989" width="10.42578125" style="141" customWidth="1"/>
    <col min="9990" max="9990" width="14.5703125" style="141" customWidth="1"/>
    <col min="9991" max="9991" width="15.5703125" style="141" customWidth="1"/>
    <col min="9992" max="9992" width="11.7109375" style="141" customWidth="1"/>
    <col min="9993" max="9993" width="10.42578125" style="141" customWidth="1"/>
    <col min="9994" max="9994" width="14.42578125" style="141" customWidth="1"/>
    <col min="9995" max="9995" width="14" style="141" customWidth="1"/>
    <col min="9996" max="9996" width="12.140625" style="141" bestFit="1" customWidth="1"/>
    <col min="9997" max="9997" width="9.7109375" style="141" customWidth="1"/>
    <col min="9998" max="9998" width="15.42578125" style="141" customWidth="1"/>
    <col min="9999" max="9999" width="17" style="141" customWidth="1"/>
    <col min="10000" max="10240" width="9.140625" style="141"/>
    <col min="10241" max="10241" width="38.28515625" style="141" customWidth="1"/>
    <col min="10242" max="10242" width="15.7109375" style="141" customWidth="1"/>
    <col min="10243" max="10243" width="14.5703125" style="141" customWidth="1"/>
    <col min="10244" max="10244" width="12.28515625" style="141" customWidth="1"/>
    <col min="10245" max="10245" width="10.42578125" style="141" customWidth="1"/>
    <col min="10246" max="10246" width="14.5703125" style="141" customWidth="1"/>
    <col min="10247" max="10247" width="15.5703125" style="141" customWidth="1"/>
    <col min="10248" max="10248" width="11.7109375" style="141" customWidth="1"/>
    <col min="10249" max="10249" width="10.42578125" style="141" customWidth="1"/>
    <col min="10250" max="10250" width="14.42578125" style="141" customWidth="1"/>
    <col min="10251" max="10251" width="14" style="141" customWidth="1"/>
    <col min="10252" max="10252" width="12.140625" style="141" bestFit="1" customWidth="1"/>
    <col min="10253" max="10253" width="9.7109375" style="141" customWidth="1"/>
    <col min="10254" max="10254" width="15.42578125" style="141" customWidth="1"/>
    <col min="10255" max="10255" width="17" style="141" customWidth="1"/>
    <col min="10256" max="10496" width="9.140625" style="141"/>
    <col min="10497" max="10497" width="38.28515625" style="141" customWidth="1"/>
    <col min="10498" max="10498" width="15.7109375" style="141" customWidth="1"/>
    <col min="10499" max="10499" width="14.5703125" style="141" customWidth="1"/>
    <col min="10500" max="10500" width="12.28515625" style="141" customWidth="1"/>
    <col min="10501" max="10501" width="10.42578125" style="141" customWidth="1"/>
    <col min="10502" max="10502" width="14.5703125" style="141" customWidth="1"/>
    <col min="10503" max="10503" width="15.5703125" style="141" customWidth="1"/>
    <col min="10504" max="10504" width="11.7109375" style="141" customWidth="1"/>
    <col min="10505" max="10505" width="10.42578125" style="141" customWidth="1"/>
    <col min="10506" max="10506" width="14.42578125" style="141" customWidth="1"/>
    <col min="10507" max="10507" width="14" style="141" customWidth="1"/>
    <col min="10508" max="10508" width="12.140625" style="141" bestFit="1" customWidth="1"/>
    <col min="10509" max="10509" width="9.7109375" style="141" customWidth="1"/>
    <col min="10510" max="10510" width="15.42578125" style="141" customWidth="1"/>
    <col min="10511" max="10511" width="17" style="141" customWidth="1"/>
    <col min="10512" max="10752" width="9.140625" style="141"/>
    <col min="10753" max="10753" width="38.28515625" style="141" customWidth="1"/>
    <col min="10754" max="10754" width="15.7109375" style="141" customWidth="1"/>
    <col min="10755" max="10755" width="14.5703125" style="141" customWidth="1"/>
    <col min="10756" max="10756" width="12.28515625" style="141" customWidth="1"/>
    <col min="10757" max="10757" width="10.42578125" style="141" customWidth="1"/>
    <col min="10758" max="10758" width="14.5703125" style="141" customWidth="1"/>
    <col min="10759" max="10759" width="15.5703125" style="141" customWidth="1"/>
    <col min="10760" max="10760" width="11.7109375" style="141" customWidth="1"/>
    <col min="10761" max="10761" width="10.42578125" style="141" customWidth="1"/>
    <col min="10762" max="10762" width="14.42578125" style="141" customWidth="1"/>
    <col min="10763" max="10763" width="14" style="141" customWidth="1"/>
    <col min="10764" max="10764" width="12.140625" style="141" bestFit="1" customWidth="1"/>
    <col min="10765" max="10765" width="9.7109375" style="141" customWidth="1"/>
    <col min="10766" max="10766" width="15.42578125" style="141" customWidth="1"/>
    <col min="10767" max="10767" width="17" style="141" customWidth="1"/>
    <col min="10768" max="11008" width="9.140625" style="141"/>
    <col min="11009" max="11009" width="38.28515625" style="141" customWidth="1"/>
    <col min="11010" max="11010" width="15.7109375" style="141" customWidth="1"/>
    <col min="11011" max="11011" width="14.5703125" style="141" customWidth="1"/>
    <col min="11012" max="11012" width="12.28515625" style="141" customWidth="1"/>
    <col min="11013" max="11013" width="10.42578125" style="141" customWidth="1"/>
    <col min="11014" max="11014" width="14.5703125" style="141" customWidth="1"/>
    <col min="11015" max="11015" width="15.5703125" style="141" customWidth="1"/>
    <col min="11016" max="11016" width="11.7109375" style="141" customWidth="1"/>
    <col min="11017" max="11017" width="10.42578125" style="141" customWidth="1"/>
    <col min="11018" max="11018" width="14.42578125" style="141" customWidth="1"/>
    <col min="11019" max="11019" width="14" style="141" customWidth="1"/>
    <col min="11020" max="11020" width="12.140625" style="141" bestFit="1" customWidth="1"/>
    <col min="11021" max="11021" width="9.7109375" style="141" customWidth="1"/>
    <col min="11022" max="11022" width="15.42578125" style="141" customWidth="1"/>
    <col min="11023" max="11023" width="17" style="141" customWidth="1"/>
    <col min="11024" max="11264" width="9.140625" style="141"/>
    <col min="11265" max="11265" width="38.28515625" style="141" customWidth="1"/>
    <col min="11266" max="11266" width="15.7109375" style="141" customWidth="1"/>
    <col min="11267" max="11267" width="14.5703125" style="141" customWidth="1"/>
    <col min="11268" max="11268" width="12.28515625" style="141" customWidth="1"/>
    <col min="11269" max="11269" width="10.42578125" style="141" customWidth="1"/>
    <col min="11270" max="11270" width="14.5703125" style="141" customWidth="1"/>
    <col min="11271" max="11271" width="15.5703125" style="141" customWidth="1"/>
    <col min="11272" max="11272" width="11.7109375" style="141" customWidth="1"/>
    <col min="11273" max="11273" width="10.42578125" style="141" customWidth="1"/>
    <col min="11274" max="11274" width="14.42578125" style="141" customWidth="1"/>
    <col min="11275" max="11275" width="14" style="141" customWidth="1"/>
    <col min="11276" max="11276" width="12.140625" style="141" bestFit="1" customWidth="1"/>
    <col min="11277" max="11277" width="9.7109375" style="141" customWidth="1"/>
    <col min="11278" max="11278" width="15.42578125" style="141" customWidth="1"/>
    <col min="11279" max="11279" width="17" style="141" customWidth="1"/>
    <col min="11280" max="11520" width="9.140625" style="141"/>
    <col min="11521" max="11521" width="38.28515625" style="141" customWidth="1"/>
    <col min="11522" max="11522" width="15.7109375" style="141" customWidth="1"/>
    <col min="11523" max="11523" width="14.5703125" style="141" customWidth="1"/>
    <col min="11524" max="11524" width="12.28515625" style="141" customWidth="1"/>
    <col min="11525" max="11525" width="10.42578125" style="141" customWidth="1"/>
    <col min="11526" max="11526" width="14.5703125" style="141" customWidth="1"/>
    <col min="11527" max="11527" width="15.5703125" style="141" customWidth="1"/>
    <col min="11528" max="11528" width="11.7109375" style="141" customWidth="1"/>
    <col min="11529" max="11529" width="10.42578125" style="141" customWidth="1"/>
    <col min="11530" max="11530" width="14.42578125" style="141" customWidth="1"/>
    <col min="11531" max="11531" width="14" style="141" customWidth="1"/>
    <col min="11532" max="11532" width="12.140625" style="141" bestFit="1" customWidth="1"/>
    <col min="11533" max="11533" width="9.7109375" style="141" customWidth="1"/>
    <col min="11534" max="11534" width="15.42578125" style="141" customWidth="1"/>
    <col min="11535" max="11535" width="17" style="141" customWidth="1"/>
    <col min="11536" max="11776" width="9.140625" style="141"/>
    <col min="11777" max="11777" width="38.28515625" style="141" customWidth="1"/>
    <col min="11778" max="11778" width="15.7109375" style="141" customWidth="1"/>
    <col min="11779" max="11779" width="14.5703125" style="141" customWidth="1"/>
    <col min="11780" max="11780" width="12.28515625" style="141" customWidth="1"/>
    <col min="11781" max="11781" width="10.42578125" style="141" customWidth="1"/>
    <col min="11782" max="11782" width="14.5703125" style="141" customWidth="1"/>
    <col min="11783" max="11783" width="15.5703125" style="141" customWidth="1"/>
    <col min="11784" max="11784" width="11.7109375" style="141" customWidth="1"/>
    <col min="11785" max="11785" width="10.42578125" style="141" customWidth="1"/>
    <col min="11786" max="11786" width="14.42578125" style="141" customWidth="1"/>
    <col min="11787" max="11787" width="14" style="141" customWidth="1"/>
    <col min="11788" max="11788" width="12.140625" style="141" bestFit="1" customWidth="1"/>
    <col min="11789" max="11789" width="9.7109375" style="141" customWidth="1"/>
    <col min="11790" max="11790" width="15.42578125" style="141" customWidth="1"/>
    <col min="11791" max="11791" width="17" style="141" customWidth="1"/>
    <col min="11792" max="12032" width="9.140625" style="141"/>
    <col min="12033" max="12033" width="38.28515625" style="141" customWidth="1"/>
    <col min="12034" max="12034" width="15.7109375" style="141" customWidth="1"/>
    <col min="12035" max="12035" width="14.5703125" style="141" customWidth="1"/>
    <col min="12036" max="12036" width="12.28515625" style="141" customWidth="1"/>
    <col min="12037" max="12037" width="10.42578125" style="141" customWidth="1"/>
    <col min="12038" max="12038" width="14.5703125" style="141" customWidth="1"/>
    <col min="12039" max="12039" width="15.5703125" style="141" customWidth="1"/>
    <col min="12040" max="12040" width="11.7109375" style="141" customWidth="1"/>
    <col min="12041" max="12041" width="10.42578125" style="141" customWidth="1"/>
    <col min="12042" max="12042" width="14.42578125" style="141" customWidth="1"/>
    <col min="12043" max="12043" width="14" style="141" customWidth="1"/>
    <col min="12044" max="12044" width="12.140625" style="141" bestFit="1" customWidth="1"/>
    <col min="12045" max="12045" width="9.7109375" style="141" customWidth="1"/>
    <col min="12046" max="12046" width="15.42578125" style="141" customWidth="1"/>
    <col min="12047" max="12047" width="17" style="141" customWidth="1"/>
    <col min="12048" max="12288" width="9.140625" style="141"/>
    <col min="12289" max="12289" width="38.28515625" style="141" customWidth="1"/>
    <col min="12290" max="12290" width="15.7109375" style="141" customWidth="1"/>
    <col min="12291" max="12291" width="14.5703125" style="141" customWidth="1"/>
    <col min="12292" max="12292" width="12.28515625" style="141" customWidth="1"/>
    <col min="12293" max="12293" width="10.42578125" style="141" customWidth="1"/>
    <col min="12294" max="12294" width="14.5703125" style="141" customWidth="1"/>
    <col min="12295" max="12295" width="15.5703125" style="141" customWidth="1"/>
    <col min="12296" max="12296" width="11.7109375" style="141" customWidth="1"/>
    <col min="12297" max="12297" width="10.42578125" style="141" customWidth="1"/>
    <col min="12298" max="12298" width="14.42578125" style="141" customWidth="1"/>
    <col min="12299" max="12299" width="14" style="141" customWidth="1"/>
    <col min="12300" max="12300" width="12.140625" style="141" bestFit="1" customWidth="1"/>
    <col min="12301" max="12301" width="9.7109375" style="141" customWidth="1"/>
    <col min="12302" max="12302" width="15.42578125" style="141" customWidth="1"/>
    <col min="12303" max="12303" width="17" style="141" customWidth="1"/>
    <col min="12304" max="12544" width="9.140625" style="141"/>
    <col min="12545" max="12545" width="38.28515625" style="141" customWidth="1"/>
    <col min="12546" max="12546" width="15.7109375" style="141" customWidth="1"/>
    <col min="12547" max="12547" width="14.5703125" style="141" customWidth="1"/>
    <col min="12548" max="12548" width="12.28515625" style="141" customWidth="1"/>
    <col min="12549" max="12549" width="10.42578125" style="141" customWidth="1"/>
    <col min="12550" max="12550" width="14.5703125" style="141" customWidth="1"/>
    <col min="12551" max="12551" width="15.5703125" style="141" customWidth="1"/>
    <col min="12552" max="12552" width="11.7109375" style="141" customWidth="1"/>
    <col min="12553" max="12553" width="10.42578125" style="141" customWidth="1"/>
    <col min="12554" max="12554" width="14.42578125" style="141" customWidth="1"/>
    <col min="12555" max="12555" width="14" style="141" customWidth="1"/>
    <col min="12556" max="12556" width="12.140625" style="141" bestFit="1" customWidth="1"/>
    <col min="12557" max="12557" width="9.7109375" style="141" customWidth="1"/>
    <col min="12558" max="12558" width="15.42578125" style="141" customWidth="1"/>
    <col min="12559" max="12559" width="17" style="141" customWidth="1"/>
    <col min="12560" max="12800" width="9.140625" style="141"/>
    <col min="12801" max="12801" width="38.28515625" style="141" customWidth="1"/>
    <col min="12802" max="12802" width="15.7109375" style="141" customWidth="1"/>
    <col min="12803" max="12803" width="14.5703125" style="141" customWidth="1"/>
    <col min="12804" max="12804" width="12.28515625" style="141" customWidth="1"/>
    <col min="12805" max="12805" width="10.42578125" style="141" customWidth="1"/>
    <col min="12806" max="12806" width="14.5703125" style="141" customWidth="1"/>
    <col min="12807" max="12807" width="15.5703125" style="141" customWidth="1"/>
    <col min="12808" max="12808" width="11.7109375" style="141" customWidth="1"/>
    <col min="12809" max="12809" width="10.42578125" style="141" customWidth="1"/>
    <col min="12810" max="12810" width="14.42578125" style="141" customWidth="1"/>
    <col min="12811" max="12811" width="14" style="141" customWidth="1"/>
    <col min="12812" max="12812" width="12.140625" style="141" bestFit="1" customWidth="1"/>
    <col min="12813" max="12813" width="9.7109375" style="141" customWidth="1"/>
    <col min="12814" max="12814" width="15.42578125" style="141" customWidth="1"/>
    <col min="12815" max="12815" width="17" style="141" customWidth="1"/>
    <col min="12816" max="13056" width="9.140625" style="141"/>
    <col min="13057" max="13057" width="38.28515625" style="141" customWidth="1"/>
    <col min="13058" max="13058" width="15.7109375" style="141" customWidth="1"/>
    <col min="13059" max="13059" width="14.5703125" style="141" customWidth="1"/>
    <col min="13060" max="13060" width="12.28515625" style="141" customWidth="1"/>
    <col min="13061" max="13061" width="10.42578125" style="141" customWidth="1"/>
    <col min="13062" max="13062" width="14.5703125" style="141" customWidth="1"/>
    <col min="13063" max="13063" width="15.5703125" style="141" customWidth="1"/>
    <col min="13064" max="13064" width="11.7109375" style="141" customWidth="1"/>
    <col min="13065" max="13065" width="10.42578125" style="141" customWidth="1"/>
    <col min="13066" max="13066" width="14.42578125" style="141" customWidth="1"/>
    <col min="13067" max="13067" width="14" style="141" customWidth="1"/>
    <col min="13068" max="13068" width="12.140625" style="141" bestFit="1" customWidth="1"/>
    <col min="13069" max="13069" width="9.7109375" style="141" customWidth="1"/>
    <col min="13070" max="13070" width="15.42578125" style="141" customWidth="1"/>
    <col min="13071" max="13071" width="17" style="141" customWidth="1"/>
    <col min="13072" max="13312" width="9.140625" style="141"/>
    <col min="13313" max="13313" width="38.28515625" style="141" customWidth="1"/>
    <col min="13314" max="13314" width="15.7109375" style="141" customWidth="1"/>
    <col min="13315" max="13315" width="14.5703125" style="141" customWidth="1"/>
    <col min="13316" max="13316" width="12.28515625" style="141" customWidth="1"/>
    <col min="13317" max="13317" width="10.42578125" style="141" customWidth="1"/>
    <col min="13318" max="13318" width="14.5703125" style="141" customWidth="1"/>
    <col min="13319" max="13319" width="15.5703125" style="141" customWidth="1"/>
    <col min="13320" max="13320" width="11.7109375" style="141" customWidth="1"/>
    <col min="13321" max="13321" width="10.42578125" style="141" customWidth="1"/>
    <col min="13322" max="13322" width="14.42578125" style="141" customWidth="1"/>
    <col min="13323" max="13323" width="14" style="141" customWidth="1"/>
    <col min="13324" max="13324" width="12.140625" style="141" bestFit="1" customWidth="1"/>
    <col min="13325" max="13325" width="9.7109375" style="141" customWidth="1"/>
    <col min="13326" max="13326" width="15.42578125" style="141" customWidth="1"/>
    <col min="13327" max="13327" width="17" style="141" customWidth="1"/>
    <col min="13328" max="13568" width="9.140625" style="141"/>
    <col min="13569" max="13569" width="38.28515625" style="141" customWidth="1"/>
    <col min="13570" max="13570" width="15.7109375" style="141" customWidth="1"/>
    <col min="13571" max="13571" width="14.5703125" style="141" customWidth="1"/>
    <col min="13572" max="13572" width="12.28515625" style="141" customWidth="1"/>
    <col min="13573" max="13573" width="10.42578125" style="141" customWidth="1"/>
    <col min="13574" max="13574" width="14.5703125" style="141" customWidth="1"/>
    <col min="13575" max="13575" width="15.5703125" style="141" customWidth="1"/>
    <col min="13576" max="13576" width="11.7109375" style="141" customWidth="1"/>
    <col min="13577" max="13577" width="10.42578125" style="141" customWidth="1"/>
    <col min="13578" max="13578" width="14.42578125" style="141" customWidth="1"/>
    <col min="13579" max="13579" width="14" style="141" customWidth="1"/>
    <col min="13580" max="13580" width="12.140625" style="141" bestFit="1" customWidth="1"/>
    <col min="13581" max="13581" width="9.7109375" style="141" customWidth="1"/>
    <col min="13582" max="13582" width="15.42578125" style="141" customWidth="1"/>
    <col min="13583" max="13583" width="17" style="141" customWidth="1"/>
    <col min="13584" max="13824" width="9.140625" style="141"/>
    <col min="13825" max="13825" width="38.28515625" style="141" customWidth="1"/>
    <col min="13826" max="13826" width="15.7109375" style="141" customWidth="1"/>
    <col min="13827" max="13827" width="14.5703125" style="141" customWidth="1"/>
    <col min="13828" max="13828" width="12.28515625" style="141" customWidth="1"/>
    <col min="13829" max="13829" width="10.42578125" style="141" customWidth="1"/>
    <col min="13830" max="13830" width="14.5703125" style="141" customWidth="1"/>
    <col min="13831" max="13831" width="15.5703125" style="141" customWidth="1"/>
    <col min="13832" max="13832" width="11.7109375" style="141" customWidth="1"/>
    <col min="13833" max="13833" width="10.42578125" style="141" customWidth="1"/>
    <col min="13834" max="13834" width="14.42578125" style="141" customWidth="1"/>
    <col min="13835" max="13835" width="14" style="141" customWidth="1"/>
    <col min="13836" max="13836" width="12.140625" style="141" bestFit="1" customWidth="1"/>
    <col min="13837" max="13837" width="9.7109375" style="141" customWidth="1"/>
    <col min="13838" max="13838" width="15.42578125" style="141" customWidth="1"/>
    <col min="13839" max="13839" width="17" style="141" customWidth="1"/>
    <col min="13840" max="14080" width="9.140625" style="141"/>
    <col min="14081" max="14081" width="38.28515625" style="141" customWidth="1"/>
    <col min="14082" max="14082" width="15.7109375" style="141" customWidth="1"/>
    <col min="14083" max="14083" width="14.5703125" style="141" customWidth="1"/>
    <col min="14084" max="14084" width="12.28515625" style="141" customWidth="1"/>
    <col min="14085" max="14085" width="10.42578125" style="141" customWidth="1"/>
    <col min="14086" max="14086" width="14.5703125" style="141" customWidth="1"/>
    <col min="14087" max="14087" width="15.5703125" style="141" customWidth="1"/>
    <col min="14088" max="14088" width="11.7109375" style="141" customWidth="1"/>
    <col min="14089" max="14089" width="10.42578125" style="141" customWidth="1"/>
    <col min="14090" max="14090" width="14.42578125" style="141" customWidth="1"/>
    <col min="14091" max="14091" width="14" style="141" customWidth="1"/>
    <col min="14092" max="14092" width="12.140625" style="141" bestFit="1" customWidth="1"/>
    <col min="14093" max="14093" width="9.7109375" style="141" customWidth="1"/>
    <col min="14094" max="14094" width="15.42578125" style="141" customWidth="1"/>
    <col min="14095" max="14095" width="17" style="141" customWidth="1"/>
    <col min="14096" max="14336" width="9.140625" style="141"/>
    <col min="14337" max="14337" width="38.28515625" style="141" customWidth="1"/>
    <col min="14338" max="14338" width="15.7109375" style="141" customWidth="1"/>
    <col min="14339" max="14339" width="14.5703125" style="141" customWidth="1"/>
    <col min="14340" max="14340" width="12.28515625" style="141" customWidth="1"/>
    <col min="14341" max="14341" width="10.42578125" style="141" customWidth="1"/>
    <col min="14342" max="14342" width="14.5703125" style="141" customWidth="1"/>
    <col min="14343" max="14343" width="15.5703125" style="141" customWidth="1"/>
    <col min="14344" max="14344" width="11.7109375" style="141" customWidth="1"/>
    <col min="14345" max="14345" width="10.42578125" style="141" customWidth="1"/>
    <col min="14346" max="14346" width="14.42578125" style="141" customWidth="1"/>
    <col min="14347" max="14347" width="14" style="141" customWidth="1"/>
    <col min="14348" max="14348" width="12.140625" style="141" bestFit="1" customWidth="1"/>
    <col min="14349" max="14349" width="9.7109375" style="141" customWidth="1"/>
    <col min="14350" max="14350" width="15.42578125" style="141" customWidth="1"/>
    <col min="14351" max="14351" width="17" style="141" customWidth="1"/>
    <col min="14352" max="14592" width="9.140625" style="141"/>
    <col min="14593" max="14593" width="38.28515625" style="141" customWidth="1"/>
    <col min="14594" max="14594" width="15.7109375" style="141" customWidth="1"/>
    <col min="14595" max="14595" width="14.5703125" style="141" customWidth="1"/>
    <col min="14596" max="14596" width="12.28515625" style="141" customWidth="1"/>
    <col min="14597" max="14597" width="10.42578125" style="141" customWidth="1"/>
    <col min="14598" max="14598" width="14.5703125" style="141" customWidth="1"/>
    <col min="14599" max="14599" width="15.5703125" style="141" customWidth="1"/>
    <col min="14600" max="14600" width="11.7109375" style="141" customWidth="1"/>
    <col min="14601" max="14601" width="10.42578125" style="141" customWidth="1"/>
    <col min="14602" max="14602" width="14.42578125" style="141" customWidth="1"/>
    <col min="14603" max="14603" width="14" style="141" customWidth="1"/>
    <col min="14604" max="14604" width="12.140625" style="141" bestFit="1" customWidth="1"/>
    <col min="14605" max="14605" width="9.7109375" style="141" customWidth="1"/>
    <col min="14606" max="14606" width="15.42578125" style="141" customWidth="1"/>
    <col min="14607" max="14607" width="17" style="141" customWidth="1"/>
    <col min="14608" max="14848" width="9.140625" style="141"/>
    <col min="14849" max="14849" width="38.28515625" style="141" customWidth="1"/>
    <col min="14850" max="14850" width="15.7109375" style="141" customWidth="1"/>
    <col min="14851" max="14851" width="14.5703125" style="141" customWidth="1"/>
    <col min="14852" max="14852" width="12.28515625" style="141" customWidth="1"/>
    <col min="14853" max="14853" width="10.42578125" style="141" customWidth="1"/>
    <col min="14854" max="14854" width="14.5703125" style="141" customWidth="1"/>
    <col min="14855" max="14855" width="15.5703125" style="141" customWidth="1"/>
    <col min="14856" max="14856" width="11.7109375" style="141" customWidth="1"/>
    <col min="14857" max="14857" width="10.42578125" style="141" customWidth="1"/>
    <col min="14858" max="14858" width="14.42578125" style="141" customWidth="1"/>
    <col min="14859" max="14859" width="14" style="141" customWidth="1"/>
    <col min="14860" max="14860" width="12.140625" style="141" bestFit="1" customWidth="1"/>
    <col min="14861" max="14861" width="9.7109375" style="141" customWidth="1"/>
    <col min="14862" max="14862" width="15.42578125" style="141" customWidth="1"/>
    <col min="14863" max="14863" width="17" style="141" customWidth="1"/>
    <col min="14864" max="15104" width="9.140625" style="141"/>
    <col min="15105" max="15105" width="38.28515625" style="141" customWidth="1"/>
    <col min="15106" max="15106" width="15.7109375" style="141" customWidth="1"/>
    <col min="15107" max="15107" width="14.5703125" style="141" customWidth="1"/>
    <col min="15108" max="15108" width="12.28515625" style="141" customWidth="1"/>
    <col min="15109" max="15109" width="10.42578125" style="141" customWidth="1"/>
    <col min="15110" max="15110" width="14.5703125" style="141" customWidth="1"/>
    <col min="15111" max="15111" width="15.5703125" style="141" customWidth="1"/>
    <col min="15112" max="15112" width="11.7109375" style="141" customWidth="1"/>
    <col min="15113" max="15113" width="10.42578125" style="141" customWidth="1"/>
    <col min="15114" max="15114" width="14.42578125" style="141" customWidth="1"/>
    <col min="15115" max="15115" width="14" style="141" customWidth="1"/>
    <col min="15116" max="15116" width="12.140625" style="141" bestFit="1" customWidth="1"/>
    <col min="15117" max="15117" width="9.7109375" style="141" customWidth="1"/>
    <col min="15118" max="15118" width="15.42578125" style="141" customWidth="1"/>
    <col min="15119" max="15119" width="17" style="141" customWidth="1"/>
    <col min="15120" max="15360" width="9.140625" style="141"/>
    <col min="15361" max="15361" width="38.28515625" style="141" customWidth="1"/>
    <col min="15362" max="15362" width="15.7109375" style="141" customWidth="1"/>
    <col min="15363" max="15363" width="14.5703125" style="141" customWidth="1"/>
    <col min="15364" max="15364" width="12.28515625" style="141" customWidth="1"/>
    <col min="15365" max="15365" width="10.42578125" style="141" customWidth="1"/>
    <col min="15366" max="15366" width="14.5703125" style="141" customWidth="1"/>
    <col min="15367" max="15367" width="15.5703125" style="141" customWidth="1"/>
    <col min="15368" max="15368" width="11.7109375" style="141" customWidth="1"/>
    <col min="15369" max="15369" width="10.42578125" style="141" customWidth="1"/>
    <col min="15370" max="15370" width="14.42578125" style="141" customWidth="1"/>
    <col min="15371" max="15371" width="14" style="141" customWidth="1"/>
    <col min="15372" max="15372" width="12.140625" style="141" bestFit="1" customWidth="1"/>
    <col min="15373" max="15373" width="9.7109375" style="141" customWidth="1"/>
    <col min="15374" max="15374" width="15.42578125" style="141" customWidth="1"/>
    <col min="15375" max="15375" width="17" style="141" customWidth="1"/>
    <col min="15376" max="15616" width="9.140625" style="141"/>
    <col min="15617" max="15617" width="38.28515625" style="141" customWidth="1"/>
    <col min="15618" max="15618" width="15.7109375" style="141" customWidth="1"/>
    <col min="15619" max="15619" width="14.5703125" style="141" customWidth="1"/>
    <col min="15620" max="15620" width="12.28515625" style="141" customWidth="1"/>
    <col min="15621" max="15621" width="10.42578125" style="141" customWidth="1"/>
    <col min="15622" max="15622" width="14.5703125" style="141" customWidth="1"/>
    <col min="15623" max="15623" width="15.5703125" style="141" customWidth="1"/>
    <col min="15624" max="15624" width="11.7109375" style="141" customWidth="1"/>
    <col min="15625" max="15625" width="10.42578125" style="141" customWidth="1"/>
    <col min="15626" max="15626" width="14.42578125" style="141" customWidth="1"/>
    <col min="15627" max="15627" width="14" style="141" customWidth="1"/>
    <col min="15628" max="15628" width="12.140625" style="141" bestFit="1" customWidth="1"/>
    <col min="15629" max="15629" width="9.7109375" style="141" customWidth="1"/>
    <col min="15630" max="15630" width="15.42578125" style="141" customWidth="1"/>
    <col min="15631" max="15631" width="17" style="141" customWidth="1"/>
    <col min="15632" max="15872" width="9.140625" style="141"/>
    <col min="15873" max="15873" width="38.28515625" style="141" customWidth="1"/>
    <col min="15874" max="15874" width="15.7109375" style="141" customWidth="1"/>
    <col min="15875" max="15875" width="14.5703125" style="141" customWidth="1"/>
    <col min="15876" max="15876" width="12.28515625" style="141" customWidth="1"/>
    <col min="15877" max="15877" width="10.42578125" style="141" customWidth="1"/>
    <col min="15878" max="15878" width="14.5703125" style="141" customWidth="1"/>
    <col min="15879" max="15879" width="15.5703125" style="141" customWidth="1"/>
    <col min="15880" max="15880" width="11.7109375" style="141" customWidth="1"/>
    <col min="15881" max="15881" width="10.42578125" style="141" customWidth="1"/>
    <col min="15882" max="15882" width="14.42578125" style="141" customWidth="1"/>
    <col min="15883" max="15883" width="14" style="141" customWidth="1"/>
    <col min="15884" max="15884" width="12.140625" style="141" bestFit="1" customWidth="1"/>
    <col min="15885" max="15885" width="9.7109375" style="141" customWidth="1"/>
    <col min="15886" max="15886" width="15.42578125" style="141" customWidth="1"/>
    <col min="15887" max="15887" width="17" style="141" customWidth="1"/>
    <col min="15888" max="16128" width="9.140625" style="141"/>
    <col min="16129" max="16129" width="38.28515625" style="141" customWidth="1"/>
    <col min="16130" max="16130" width="15.7109375" style="141" customWidth="1"/>
    <col min="16131" max="16131" width="14.5703125" style="141" customWidth="1"/>
    <col min="16132" max="16132" width="12.28515625" style="141" customWidth="1"/>
    <col min="16133" max="16133" width="10.42578125" style="141" customWidth="1"/>
    <col min="16134" max="16134" width="14.5703125" style="141" customWidth="1"/>
    <col min="16135" max="16135" width="15.5703125" style="141" customWidth="1"/>
    <col min="16136" max="16136" width="11.7109375" style="141" customWidth="1"/>
    <col min="16137" max="16137" width="10.42578125" style="141" customWidth="1"/>
    <col min="16138" max="16138" width="14.42578125" style="141" customWidth="1"/>
    <col min="16139" max="16139" width="14" style="141" customWidth="1"/>
    <col min="16140" max="16140" width="12.140625" style="141" bestFit="1" customWidth="1"/>
    <col min="16141" max="16141" width="9.7109375" style="141" customWidth="1"/>
    <col min="16142" max="16142" width="15.42578125" style="141" customWidth="1"/>
    <col min="16143" max="16143" width="17" style="141" customWidth="1"/>
    <col min="16144" max="16384" width="9.140625" style="141"/>
  </cols>
  <sheetData>
    <row r="1" spans="1:14" ht="1.7" hidden="1" customHeight="1" x14ac:dyDescent="0.25"/>
    <row r="2" spans="1:14" ht="15.95" customHeight="1" x14ac:dyDescent="0.25">
      <c r="A2" s="320" t="s">
        <v>274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</row>
    <row r="3" spans="1:14" ht="16.5" customHeight="1" x14ac:dyDescent="0.25">
      <c r="A3" s="320" t="s">
        <v>275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</row>
    <row r="4" spans="1:14" ht="1.7" hidden="1" customHeight="1" x14ac:dyDescent="0.25">
      <c r="B4" s="140"/>
      <c r="C4" s="140"/>
      <c r="D4" s="140"/>
      <c r="E4" s="140"/>
      <c r="F4" s="142"/>
      <c r="G4" s="141"/>
      <c r="H4" s="140"/>
      <c r="I4" s="140"/>
      <c r="J4" s="141"/>
      <c r="K4" s="141"/>
      <c r="L4" s="142"/>
    </row>
    <row r="5" spans="1:14" ht="14.25" customHeight="1" x14ac:dyDescent="0.25">
      <c r="A5" s="321" t="s">
        <v>276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</row>
    <row r="6" spans="1:14" s="143" customFormat="1" ht="19.7" customHeight="1" x14ac:dyDescent="0.25">
      <c r="A6" s="322" t="s">
        <v>277</v>
      </c>
      <c r="B6" s="325" t="s">
        <v>278</v>
      </c>
      <c r="C6" s="326"/>
      <c r="D6" s="326"/>
      <c r="E6" s="327"/>
      <c r="F6" s="325" t="s">
        <v>279</v>
      </c>
      <c r="G6" s="326"/>
      <c r="H6" s="326"/>
      <c r="I6" s="327"/>
      <c r="J6" s="325" t="s">
        <v>280</v>
      </c>
      <c r="K6" s="326"/>
      <c r="L6" s="326"/>
      <c r="M6" s="327"/>
    </row>
    <row r="7" spans="1:14" s="149" customFormat="1" ht="12.75" customHeight="1" x14ac:dyDescent="0.2">
      <c r="A7" s="323"/>
      <c r="B7" s="328" t="s">
        <v>281</v>
      </c>
      <c r="C7" s="144" t="s">
        <v>282</v>
      </c>
      <c r="D7" s="145" t="s">
        <v>283</v>
      </c>
      <c r="E7" s="146" t="s">
        <v>284</v>
      </c>
      <c r="F7" s="328" t="s">
        <v>281</v>
      </c>
      <c r="G7" s="147" t="s">
        <v>282</v>
      </c>
      <c r="H7" s="145" t="s">
        <v>283</v>
      </c>
      <c r="I7" s="146" t="s">
        <v>284</v>
      </c>
      <c r="J7" s="331" t="s">
        <v>281</v>
      </c>
      <c r="K7" s="147" t="s">
        <v>282</v>
      </c>
      <c r="L7" s="148" t="s">
        <v>283</v>
      </c>
      <c r="M7" s="146" t="s">
        <v>284</v>
      </c>
    </row>
    <row r="8" spans="1:14" s="149" customFormat="1" ht="13.5" customHeight="1" x14ac:dyDescent="0.2">
      <c r="A8" s="323"/>
      <c r="B8" s="329"/>
      <c r="C8" s="316" t="s">
        <v>285</v>
      </c>
      <c r="D8" s="150" t="s">
        <v>286</v>
      </c>
      <c r="E8" s="151" t="s">
        <v>287</v>
      </c>
      <c r="F8" s="329"/>
      <c r="G8" s="318" t="s">
        <v>285</v>
      </c>
      <c r="H8" s="150" t="s">
        <v>286</v>
      </c>
      <c r="I8" s="151" t="s">
        <v>287</v>
      </c>
      <c r="J8" s="332"/>
      <c r="K8" s="318" t="s">
        <v>285</v>
      </c>
      <c r="L8" s="152" t="s">
        <v>286</v>
      </c>
      <c r="M8" s="151" t="s">
        <v>287</v>
      </c>
    </row>
    <row r="9" spans="1:14" s="149" customFormat="1" ht="13.5" customHeight="1" x14ac:dyDescent="0.2">
      <c r="A9" s="324"/>
      <c r="B9" s="330"/>
      <c r="C9" s="317"/>
      <c r="D9" s="150" t="s">
        <v>288</v>
      </c>
      <c r="E9" s="153" t="s">
        <v>289</v>
      </c>
      <c r="F9" s="330"/>
      <c r="G9" s="319"/>
      <c r="H9" s="150" t="s">
        <v>288</v>
      </c>
      <c r="I9" s="153" t="s">
        <v>289</v>
      </c>
      <c r="J9" s="333"/>
      <c r="K9" s="319"/>
      <c r="L9" s="154" t="s">
        <v>288</v>
      </c>
      <c r="M9" s="153" t="s">
        <v>289</v>
      </c>
    </row>
    <row r="10" spans="1:14" s="160" customFormat="1" ht="11.25" customHeight="1" x14ac:dyDescent="0.25">
      <c r="A10" s="155">
        <v>1</v>
      </c>
      <c r="B10" s="156">
        <v>2</v>
      </c>
      <c r="C10" s="157">
        <v>3</v>
      </c>
      <c r="D10" s="157">
        <v>4</v>
      </c>
      <c r="E10" s="157">
        <v>5</v>
      </c>
      <c r="F10" s="158">
        <v>6</v>
      </c>
      <c r="G10" s="159">
        <v>7</v>
      </c>
      <c r="H10" s="158">
        <v>8</v>
      </c>
      <c r="I10" s="158">
        <v>9</v>
      </c>
      <c r="J10" s="159">
        <v>10</v>
      </c>
      <c r="K10" s="159">
        <v>11</v>
      </c>
      <c r="L10" s="158">
        <v>12</v>
      </c>
      <c r="M10" s="158">
        <v>13</v>
      </c>
    </row>
    <row r="11" spans="1:14" s="160" customFormat="1" ht="19.7" customHeight="1" x14ac:dyDescent="0.25">
      <c r="A11" s="161" t="s">
        <v>290</v>
      </c>
      <c r="B11" s="162">
        <f>B14+B16+B18+B23+B26+B27</f>
        <v>1374049.7</v>
      </c>
      <c r="C11" s="162">
        <f>C14+C16+C18+C23+C26+C27</f>
        <v>784355.6</v>
      </c>
      <c r="D11" s="163">
        <f t="shared" ref="D11:D79" si="0">C11/B11*100</f>
        <v>57.08349559699333</v>
      </c>
      <c r="E11" s="163">
        <f>C11/C13*100</f>
        <v>90.662756373164243</v>
      </c>
      <c r="F11" s="162">
        <f>F14+F16+F18+F23+F26+F27</f>
        <v>1090831.1000000001</v>
      </c>
      <c r="G11" s="164">
        <f>G14+G16+G18+G23+G26+G27</f>
        <v>648571.60000000009</v>
      </c>
      <c r="H11" s="163">
        <f t="shared" ref="H11:H16" si="1">G11/F11*100</f>
        <v>59.456647321478094</v>
      </c>
      <c r="I11" s="163">
        <f>G11/G13*100</f>
        <v>91.47874690350065</v>
      </c>
      <c r="J11" s="164">
        <f>J14+J16+J18+J23+J26+J27</f>
        <v>283218.59999999998</v>
      </c>
      <c r="K11" s="164">
        <f>K14+K16+K18+K23+K26+K27</f>
        <v>135784</v>
      </c>
      <c r="L11" s="163">
        <f t="shared" ref="L11:L21" si="2">K11/J11*100</f>
        <v>47.943178873138983</v>
      </c>
      <c r="M11" s="163">
        <f>K11/K13*100</f>
        <v>86.957802564596847</v>
      </c>
    </row>
    <row r="12" spans="1:14" s="160" customFormat="1" ht="20.25" customHeight="1" x14ac:dyDescent="0.25">
      <c r="A12" s="161" t="s">
        <v>291</v>
      </c>
      <c r="B12" s="162">
        <f>B37+B28+B38+B36+B42+B43+B45</f>
        <v>144694.29999999999</v>
      </c>
      <c r="C12" s="162">
        <f>C37+C28+C38+C36+C42+C43+C45</f>
        <v>85692.900000000009</v>
      </c>
      <c r="D12" s="163">
        <f t="shared" si="0"/>
        <v>59.223411012044025</v>
      </c>
      <c r="E12" s="163">
        <f>C12/C13*100</f>
        <v>9.9051431718087137</v>
      </c>
      <c r="F12" s="162">
        <f>F37+F28+F38+F36+F42+F43+F45</f>
        <v>111984.00000000001</v>
      </c>
      <c r="G12" s="164">
        <f>G37+G28+G38+G36+G42+G43+G45</f>
        <v>60414.5</v>
      </c>
      <c r="H12" s="163">
        <f t="shared" si="1"/>
        <v>53.949224889269885</v>
      </c>
      <c r="I12" s="163">
        <f>G12/G13*100</f>
        <v>8.5212530964993523</v>
      </c>
      <c r="J12" s="164">
        <f>J37+J28+J38+J36+J42+J43+J45</f>
        <v>32710.300000000003</v>
      </c>
      <c r="K12" s="164">
        <f>K37+K28+K38+K36+K42+K43+K45</f>
        <v>25278.400000000001</v>
      </c>
      <c r="L12" s="163">
        <f t="shared" si="2"/>
        <v>77.279633632219813</v>
      </c>
      <c r="M12" s="163">
        <f>K12/K13*100</f>
        <v>16.188609234879696</v>
      </c>
    </row>
    <row r="13" spans="1:14" s="170" customFormat="1" ht="21.75" customHeight="1" x14ac:dyDescent="0.25">
      <c r="A13" s="165" t="s">
        <v>292</v>
      </c>
      <c r="B13" s="166">
        <f>B14+B16+B18+B23+B26+B27+B37+B28+B38+B36+B42+B43+B17</f>
        <v>1513794</v>
      </c>
      <c r="C13" s="166">
        <f>C14+C16+C18+C23+C26+C27+C37+C28+C38+C36+C42+C43+C17</f>
        <v>865135.4</v>
      </c>
      <c r="D13" s="166">
        <f t="shared" si="0"/>
        <v>57.15014064000782</v>
      </c>
      <c r="E13" s="166">
        <f>C13/C99*100</f>
        <v>50.167306426835268</v>
      </c>
      <c r="F13" s="166">
        <f>F14+F18+F23+F26+F27+F37+F28+F38+F36+F42+F43+F16+F45+F17</f>
        <v>1202815.0999999999</v>
      </c>
      <c r="G13" s="166">
        <f>G14+G18+G23+G26+G27+G37+G28+G38+G36+G42+G43+G16+G45+G17</f>
        <v>708986.10000000009</v>
      </c>
      <c r="H13" s="166">
        <f t="shared" si="1"/>
        <v>58.943897528389876</v>
      </c>
      <c r="I13" s="166">
        <f>G13/G100*100</f>
        <v>29.923833276832884</v>
      </c>
      <c r="J13" s="167">
        <f>J14+J16+J18+J23+J26+J27+J37+J28+J38+J36+J42+J43+J17</f>
        <v>310978.90000000002</v>
      </c>
      <c r="K13" s="167">
        <f>K14+K16+K18+K23+K26+K27+K37+K28+K38+K36+K42+K43+K17</f>
        <v>156149.29999999999</v>
      </c>
      <c r="L13" s="166">
        <f t="shared" si="2"/>
        <v>50.212184813824976</v>
      </c>
      <c r="M13" s="168">
        <f>K13/K100*100</f>
        <v>35.817378491034482</v>
      </c>
      <c r="N13" s="169"/>
    </row>
    <row r="14" spans="1:14" s="140" customFormat="1" ht="18.75" customHeight="1" x14ac:dyDescent="0.25">
      <c r="A14" s="171" t="s">
        <v>293</v>
      </c>
      <c r="B14" s="172">
        <f t="shared" ref="B14:C27" si="3">F14+J14</f>
        <v>1085844.2</v>
      </c>
      <c r="C14" s="172">
        <f t="shared" si="3"/>
        <v>621299</v>
      </c>
      <c r="D14" s="172">
        <f t="shared" si="0"/>
        <v>57.218061301980526</v>
      </c>
      <c r="E14" s="172">
        <f>C14/C13*100</f>
        <v>71.81523262139082</v>
      </c>
      <c r="F14" s="172">
        <f>SUM(F15:F15)</f>
        <v>917532.8</v>
      </c>
      <c r="G14" s="173">
        <f>SUM(G15:G15)</f>
        <v>526522.1</v>
      </c>
      <c r="H14" s="172">
        <f t="shared" si="1"/>
        <v>57.384553445936746</v>
      </c>
      <c r="I14" s="172">
        <f>G14/G13*100</f>
        <v>74.264093470943919</v>
      </c>
      <c r="J14" s="173">
        <f>SUM(J15:J15)</f>
        <v>168311.4</v>
      </c>
      <c r="K14" s="173">
        <f>SUM(K15:K15)</f>
        <v>94776.9</v>
      </c>
      <c r="L14" s="172">
        <f t="shared" si="2"/>
        <v>56.31044599474545</v>
      </c>
      <c r="M14" s="172">
        <f>K14/K13*100</f>
        <v>60.696333573061167</v>
      </c>
      <c r="N14" s="169"/>
    </row>
    <row r="15" spans="1:14" ht="20.25" customHeight="1" x14ac:dyDescent="0.25">
      <c r="A15" s="174" t="s">
        <v>294</v>
      </c>
      <c r="B15" s="175">
        <f>F15+J15</f>
        <v>1085844.2</v>
      </c>
      <c r="C15" s="175">
        <f t="shared" si="3"/>
        <v>621299</v>
      </c>
      <c r="D15" s="175">
        <f t="shared" si="0"/>
        <v>57.218061301980526</v>
      </c>
      <c r="E15" s="175">
        <f>C15/C13*100</f>
        <v>71.81523262139082</v>
      </c>
      <c r="F15" s="175">
        <v>917532.8</v>
      </c>
      <c r="G15" s="176">
        <v>526522.1</v>
      </c>
      <c r="H15" s="177">
        <f t="shared" si="1"/>
        <v>57.384553445936746</v>
      </c>
      <c r="I15" s="175">
        <f>G15/G13*100</f>
        <v>74.264093470943919</v>
      </c>
      <c r="J15" s="176">
        <v>168311.4</v>
      </c>
      <c r="K15" s="178">
        <v>94776.9</v>
      </c>
      <c r="L15" s="177">
        <f t="shared" si="2"/>
        <v>56.31044599474545</v>
      </c>
      <c r="M15" s="175">
        <f>K15/K13*100</f>
        <v>60.696333573061167</v>
      </c>
      <c r="N15" s="169"/>
    </row>
    <row r="16" spans="1:14" s="181" customFormat="1" ht="20.25" customHeight="1" x14ac:dyDescent="0.25">
      <c r="A16" s="179" t="s">
        <v>295</v>
      </c>
      <c r="B16" s="172">
        <f t="shared" si="3"/>
        <v>101488.4</v>
      </c>
      <c r="C16" s="172">
        <f t="shared" si="3"/>
        <v>57940.3</v>
      </c>
      <c r="D16" s="180">
        <f t="shared" si="0"/>
        <v>57.090564044757826</v>
      </c>
      <c r="E16" s="180">
        <f>C16/C13*100</f>
        <v>6.6972522451398939</v>
      </c>
      <c r="F16" s="180">
        <v>57972.9</v>
      </c>
      <c r="G16" s="173">
        <v>33107.800000000003</v>
      </c>
      <c r="H16" s="172">
        <f t="shared" si="1"/>
        <v>57.109097526602945</v>
      </c>
      <c r="I16" s="172">
        <f>G16/G13*100</f>
        <v>4.6697389412853081</v>
      </c>
      <c r="J16" s="173">
        <v>43515.5</v>
      </c>
      <c r="K16" s="173">
        <v>24832.5</v>
      </c>
      <c r="L16" s="180">
        <f t="shared" si="2"/>
        <v>57.065873079707231</v>
      </c>
      <c r="M16" s="180">
        <f>K16/K13*100</f>
        <v>15.903049197146579</v>
      </c>
      <c r="N16" s="169"/>
    </row>
    <row r="17" spans="1:14" s="181" customFormat="1" ht="20.25" customHeight="1" x14ac:dyDescent="0.25">
      <c r="A17" s="179" t="s">
        <v>296</v>
      </c>
      <c r="B17" s="172">
        <f t="shared" si="3"/>
        <v>0</v>
      </c>
      <c r="C17" s="172">
        <f t="shared" si="3"/>
        <v>36.9</v>
      </c>
      <c r="D17" s="180"/>
      <c r="E17" s="180"/>
      <c r="F17" s="180"/>
      <c r="G17" s="173"/>
      <c r="H17" s="172"/>
      <c r="I17" s="172"/>
      <c r="J17" s="173"/>
      <c r="K17" s="173">
        <v>36.9</v>
      </c>
      <c r="L17" s="180"/>
      <c r="M17" s="180"/>
      <c r="N17" s="169"/>
    </row>
    <row r="18" spans="1:14" ht="18.75" customHeight="1" x14ac:dyDescent="0.25">
      <c r="A18" s="182" t="s">
        <v>297</v>
      </c>
      <c r="B18" s="172">
        <f>SUM(B19:B22)</f>
        <v>82284</v>
      </c>
      <c r="C18" s="172">
        <f>SUM(C19:C22)</f>
        <v>69179.700000000012</v>
      </c>
      <c r="D18" s="172">
        <f t="shared" si="0"/>
        <v>84.074303631325662</v>
      </c>
      <c r="E18" s="172">
        <f>C18/C13*100</f>
        <v>7.9964014881370034</v>
      </c>
      <c r="F18" s="172">
        <f>SUM(F19:F22)</f>
        <v>81615.399999999994</v>
      </c>
      <c r="G18" s="173">
        <f>SUM(G19:G22)</f>
        <v>68347.700000000012</v>
      </c>
      <c r="H18" s="172">
        <f>G18/F18*100</f>
        <v>83.743631716563314</v>
      </c>
      <c r="I18" s="172">
        <f>G18/G13*100</f>
        <v>9.6402031013019869</v>
      </c>
      <c r="J18" s="183">
        <f>SUM(J19:J22)</f>
        <v>668.6</v>
      </c>
      <c r="K18" s="183">
        <f>SUM(K19:K22)</f>
        <v>832</v>
      </c>
      <c r="L18" s="184">
        <f t="shared" si="2"/>
        <v>124.43912653305414</v>
      </c>
      <c r="M18" s="184">
        <f>K18/K13*100</f>
        <v>0.53282339402097867</v>
      </c>
      <c r="N18" s="169"/>
    </row>
    <row r="19" spans="1:14" ht="30" customHeight="1" x14ac:dyDescent="0.25">
      <c r="A19" s="174" t="s">
        <v>298</v>
      </c>
      <c r="B19" s="175">
        <f>F19+J19</f>
        <v>58900</v>
      </c>
      <c r="C19" s="185">
        <f>G19+K19</f>
        <v>45481.599999999999</v>
      </c>
      <c r="D19" s="175">
        <f>C19/B19*100</f>
        <v>77.218336162988109</v>
      </c>
      <c r="E19" s="186">
        <f>C19/C13*100</f>
        <v>5.2571655257662551</v>
      </c>
      <c r="F19" s="175">
        <v>58900</v>
      </c>
      <c r="G19" s="187">
        <v>45481.599999999999</v>
      </c>
      <c r="H19" s="188">
        <f>G19/F19*100</f>
        <v>77.218336162988109</v>
      </c>
      <c r="I19" s="186">
        <f>G19/G13*100</f>
        <v>6.4150199841717619</v>
      </c>
      <c r="J19" s="189"/>
      <c r="K19" s="189"/>
      <c r="L19" s="188"/>
      <c r="M19" s="186"/>
      <c r="N19" s="169"/>
    </row>
    <row r="20" spans="1:14" ht="18" customHeight="1" x14ac:dyDescent="0.25">
      <c r="A20" s="174" t="s">
        <v>299</v>
      </c>
      <c r="B20" s="175">
        <f>F20+J20</f>
        <v>30.4</v>
      </c>
      <c r="C20" s="186">
        <f>G20+K20</f>
        <v>32.4</v>
      </c>
      <c r="D20" s="175">
        <f>C20/B20*100</f>
        <v>106.57894736842107</v>
      </c>
      <c r="E20" s="186">
        <f>C20/C13*100</f>
        <v>3.7450785160334436E-3</v>
      </c>
      <c r="F20" s="175">
        <v>30.4</v>
      </c>
      <c r="G20" s="190">
        <v>32.4</v>
      </c>
      <c r="H20" s="177">
        <f>G20/F20*100</f>
        <v>106.57894736842107</v>
      </c>
      <c r="I20" s="186">
        <f>G20/G13*100</f>
        <v>4.5699062365256518E-3</v>
      </c>
      <c r="J20" s="176"/>
      <c r="K20" s="176"/>
      <c r="L20" s="191"/>
      <c r="M20" s="192"/>
      <c r="N20" s="169"/>
    </row>
    <row r="21" spans="1:14" ht="17.25" customHeight="1" x14ac:dyDescent="0.25">
      <c r="A21" s="174" t="s">
        <v>300</v>
      </c>
      <c r="B21" s="175">
        <f t="shared" si="3"/>
        <v>2453.6</v>
      </c>
      <c r="C21" s="186">
        <f t="shared" si="3"/>
        <v>2706.3</v>
      </c>
      <c r="D21" s="186">
        <f t="shared" si="0"/>
        <v>110.29915226605804</v>
      </c>
      <c r="E21" s="186">
        <f>C21/C13*100</f>
        <v>0.31281808604757128</v>
      </c>
      <c r="F21" s="175">
        <v>1785</v>
      </c>
      <c r="G21" s="187">
        <v>1874.3</v>
      </c>
      <c r="H21" s="193">
        <f>G21/F21*100</f>
        <v>105.00280112044817</v>
      </c>
      <c r="I21" s="186">
        <f>G21/G13*100</f>
        <v>0.26436343392345768</v>
      </c>
      <c r="J21" s="189">
        <v>668.6</v>
      </c>
      <c r="K21" s="194">
        <v>832</v>
      </c>
      <c r="L21" s="195">
        <f t="shared" si="2"/>
        <v>124.43912653305414</v>
      </c>
      <c r="M21" s="186">
        <f>K21/K13*100</f>
        <v>0.53282339402097867</v>
      </c>
      <c r="N21" s="169"/>
    </row>
    <row r="22" spans="1:14" ht="30.75" customHeight="1" x14ac:dyDescent="0.25">
      <c r="A22" s="174" t="s">
        <v>301</v>
      </c>
      <c r="B22" s="175">
        <f t="shared" si="3"/>
        <v>20900</v>
      </c>
      <c r="C22" s="175">
        <f t="shared" si="3"/>
        <v>20959.400000000001</v>
      </c>
      <c r="D22" s="175">
        <f t="shared" si="0"/>
        <v>100.2842105263158</v>
      </c>
      <c r="E22" s="175">
        <f>C22/C13*100</f>
        <v>2.4226727978071412</v>
      </c>
      <c r="F22" s="175">
        <v>20900</v>
      </c>
      <c r="G22" s="190">
        <v>20959.400000000001</v>
      </c>
      <c r="H22" s="177">
        <f>G22/F22*100</f>
        <v>100.2842105263158</v>
      </c>
      <c r="I22" s="175">
        <f>G22/G13*100</f>
        <v>2.9562497769702394</v>
      </c>
      <c r="J22" s="176"/>
      <c r="K22" s="176"/>
      <c r="L22" s="191"/>
      <c r="M22" s="192"/>
      <c r="N22" s="169"/>
    </row>
    <row r="23" spans="1:14" ht="19.7" customHeight="1" x14ac:dyDescent="0.25">
      <c r="A23" s="182" t="s">
        <v>302</v>
      </c>
      <c r="B23" s="173">
        <f>B25+B24</f>
        <v>70531</v>
      </c>
      <c r="C23" s="173">
        <f>C25+C24</f>
        <v>15223.6</v>
      </c>
      <c r="D23" s="172">
        <f t="shared" si="0"/>
        <v>21.584267910564151</v>
      </c>
      <c r="E23" s="172">
        <f>C23/C13*100</f>
        <v>1.7596783116261339</v>
      </c>
      <c r="F23" s="172">
        <f>F25+F24</f>
        <v>0</v>
      </c>
      <c r="G23" s="173">
        <f>G25+G24</f>
        <v>0</v>
      </c>
      <c r="H23" s="172"/>
      <c r="I23" s="172">
        <f>G23/G13*100</f>
        <v>0</v>
      </c>
      <c r="J23" s="173">
        <f>J25+J24</f>
        <v>70531</v>
      </c>
      <c r="K23" s="173">
        <f>K25+K24</f>
        <v>15223.6</v>
      </c>
      <c r="L23" s="180">
        <f t="shared" ref="L23:L56" si="4">K23/J23*100</f>
        <v>21.584267910564151</v>
      </c>
      <c r="M23" s="172">
        <f>K23/K13*100</f>
        <v>9.7493872851175141</v>
      </c>
      <c r="N23" s="169"/>
    </row>
    <row r="24" spans="1:14" ht="18.75" customHeight="1" x14ac:dyDescent="0.25">
      <c r="A24" s="174" t="s">
        <v>303</v>
      </c>
      <c r="B24" s="175">
        <f>F24+J24</f>
        <v>26799</v>
      </c>
      <c r="C24" s="175">
        <f>G24+K24</f>
        <v>2590.9</v>
      </c>
      <c r="D24" s="196">
        <f>C24/B24*100</f>
        <v>9.6678980558976093</v>
      </c>
      <c r="E24" s="175">
        <f>C24/C13*100</f>
        <v>0.29947913355527933</v>
      </c>
      <c r="F24" s="177">
        <v>0</v>
      </c>
      <c r="G24" s="176"/>
      <c r="H24" s="177"/>
      <c r="I24" s="175"/>
      <c r="J24" s="176">
        <v>26799</v>
      </c>
      <c r="K24" s="178">
        <v>2590.9</v>
      </c>
      <c r="L24" s="177">
        <f>K24/J24*100</f>
        <v>9.6678980558976093</v>
      </c>
      <c r="M24" s="175">
        <f>K24/K13*100</f>
        <v>1.6592453504434539</v>
      </c>
      <c r="N24" s="169"/>
    </row>
    <row r="25" spans="1:14" ht="18" customHeight="1" x14ac:dyDescent="0.25">
      <c r="A25" s="174" t="s">
        <v>304</v>
      </c>
      <c r="B25" s="175">
        <f t="shared" si="3"/>
        <v>43732</v>
      </c>
      <c r="C25" s="175">
        <f>G25+K25</f>
        <v>12632.7</v>
      </c>
      <c r="D25" s="196">
        <f t="shared" si="0"/>
        <v>28.886627641086619</v>
      </c>
      <c r="E25" s="175">
        <f>C25/C13*100</f>
        <v>1.4601991780708545</v>
      </c>
      <c r="F25" s="177">
        <v>0</v>
      </c>
      <c r="G25" s="176"/>
      <c r="H25" s="177"/>
      <c r="I25" s="175"/>
      <c r="J25" s="176">
        <v>43732</v>
      </c>
      <c r="K25" s="178">
        <v>12632.7</v>
      </c>
      <c r="L25" s="177">
        <f t="shared" si="4"/>
        <v>28.886627641086619</v>
      </c>
      <c r="M25" s="175">
        <f>K25/K13*100</f>
        <v>8.09014193467406</v>
      </c>
      <c r="N25" s="169"/>
    </row>
    <row r="26" spans="1:14" ht="21.75" customHeight="1" x14ac:dyDescent="0.25">
      <c r="A26" s="182" t="s">
        <v>305</v>
      </c>
      <c r="B26" s="172">
        <f t="shared" si="3"/>
        <v>33902.1</v>
      </c>
      <c r="C26" s="180">
        <f t="shared" si="3"/>
        <v>20713</v>
      </c>
      <c r="D26" s="197">
        <f t="shared" si="0"/>
        <v>61.096510245678004</v>
      </c>
      <c r="E26" s="172">
        <f>C26/C13*100</f>
        <v>2.3941917068703926</v>
      </c>
      <c r="F26" s="172">
        <v>33710</v>
      </c>
      <c r="G26" s="173">
        <v>20594</v>
      </c>
      <c r="H26" s="172">
        <f t="shared" ref="H26:H57" si="5">G26/F26*100</f>
        <v>61.091664194601002</v>
      </c>
      <c r="I26" s="172">
        <f>G26/G13*100</f>
        <v>2.9047113899694219</v>
      </c>
      <c r="J26" s="173">
        <v>192.1</v>
      </c>
      <c r="K26" s="173">
        <v>119</v>
      </c>
      <c r="L26" s="172">
        <f t="shared" si="4"/>
        <v>61.946902654867252</v>
      </c>
      <c r="M26" s="172">
        <f>K26/K13*100</f>
        <v>7.6209115250596704E-2</v>
      </c>
      <c r="N26" s="169"/>
    </row>
    <row r="27" spans="1:14" ht="46.5" hidden="1" customHeight="1" x14ac:dyDescent="0.25">
      <c r="A27" s="182" t="s">
        <v>306</v>
      </c>
      <c r="B27" s="172">
        <f t="shared" si="3"/>
        <v>0</v>
      </c>
      <c r="C27" s="198">
        <f t="shared" si="3"/>
        <v>0</v>
      </c>
      <c r="D27" s="197" t="e">
        <f t="shared" si="0"/>
        <v>#DIV/0!</v>
      </c>
      <c r="E27" s="172">
        <f>C27/C13*100</f>
        <v>0</v>
      </c>
      <c r="F27" s="198"/>
      <c r="G27" s="199"/>
      <c r="H27" s="172" t="e">
        <f>G27/F27*100</f>
        <v>#DIV/0!</v>
      </c>
      <c r="I27" s="172">
        <f>G27/G13*100</f>
        <v>0</v>
      </c>
      <c r="J27" s="173"/>
      <c r="K27" s="173"/>
      <c r="L27" s="172" t="e">
        <f t="shared" si="4"/>
        <v>#DIV/0!</v>
      </c>
      <c r="M27" s="172">
        <f>K27/K13*100</f>
        <v>0</v>
      </c>
      <c r="N27" s="169"/>
    </row>
    <row r="28" spans="1:14" ht="57.75" customHeight="1" x14ac:dyDescent="0.25">
      <c r="A28" s="182" t="s">
        <v>307</v>
      </c>
      <c r="B28" s="172">
        <f>SUM(B29:B35)</f>
        <v>30158.299999999996</v>
      </c>
      <c r="C28" s="172">
        <f>SUM(C29:C35)</f>
        <v>15643.699999999997</v>
      </c>
      <c r="D28" s="197">
        <f t="shared" si="0"/>
        <v>51.871955647367386</v>
      </c>
      <c r="E28" s="172">
        <f>C28/C13*100</f>
        <v>1.8082371846071719</v>
      </c>
      <c r="F28" s="172">
        <f>SUM(F29:F35)</f>
        <v>16566.900000000001</v>
      </c>
      <c r="G28" s="173">
        <f>SUM(G29:G35)</f>
        <v>8361.5</v>
      </c>
      <c r="H28" s="172">
        <f>G28/F28*100</f>
        <v>50.471120125068659</v>
      </c>
      <c r="I28" s="172">
        <f>G28/G13*100</f>
        <v>1.179360215947816</v>
      </c>
      <c r="J28" s="173">
        <f>SUM(J29:J35)</f>
        <v>13591.400000000001</v>
      </c>
      <c r="K28" s="173">
        <f>SUM(K29:K35)</f>
        <v>7282.2000000000007</v>
      </c>
      <c r="L28" s="172">
        <f>K28/J28*100</f>
        <v>53.579469370337129</v>
      </c>
      <c r="M28" s="172">
        <f>K28/K13*100</f>
        <v>4.6636136056966002</v>
      </c>
      <c r="N28" s="169"/>
    </row>
    <row r="29" spans="1:14" s="202" customFormat="1" ht="63.75" customHeight="1" x14ac:dyDescent="0.25">
      <c r="A29" s="174" t="s">
        <v>308</v>
      </c>
      <c r="B29" s="175">
        <f t="shared" ref="B29:C45" si="6">F29+J29</f>
        <v>198.1</v>
      </c>
      <c r="C29" s="175">
        <f t="shared" si="6"/>
        <v>169.4</v>
      </c>
      <c r="D29" s="175">
        <f t="shared" si="0"/>
        <v>85.512367491166088</v>
      </c>
      <c r="E29" s="175">
        <f>C29/C13*100</f>
        <v>1.9580750019014364E-2</v>
      </c>
      <c r="F29" s="175"/>
      <c r="G29" s="200">
        <v>0</v>
      </c>
      <c r="H29" s="177" t="e">
        <f t="shared" si="5"/>
        <v>#DIV/0!</v>
      </c>
      <c r="I29" s="175">
        <f>G29/G13*100</f>
        <v>0</v>
      </c>
      <c r="J29" s="178">
        <v>198.1</v>
      </c>
      <c r="K29" s="178">
        <v>169.4</v>
      </c>
      <c r="L29" s="177">
        <f t="shared" si="4"/>
        <v>85.512367491166088</v>
      </c>
      <c r="M29" s="175">
        <f>K29/K13*100</f>
        <v>0.10848591700379062</v>
      </c>
      <c r="N29" s="201"/>
    </row>
    <row r="30" spans="1:14" ht="21" customHeight="1" x14ac:dyDescent="0.25">
      <c r="A30" s="174" t="s">
        <v>309</v>
      </c>
      <c r="B30" s="175">
        <f t="shared" si="6"/>
        <v>21762.1</v>
      </c>
      <c r="C30" s="175">
        <f t="shared" si="6"/>
        <v>10314.599999999999</v>
      </c>
      <c r="D30" s="175">
        <f t="shared" si="0"/>
        <v>47.397080245013115</v>
      </c>
      <c r="E30" s="175">
        <f>C30/C13*100</f>
        <v>1.1922526809098319</v>
      </c>
      <c r="F30" s="175">
        <v>13947.5</v>
      </c>
      <c r="G30" s="176">
        <v>6476.9</v>
      </c>
      <c r="H30" s="177">
        <f t="shared" si="5"/>
        <v>46.437712851765546</v>
      </c>
      <c r="I30" s="175">
        <f>G30/G13*100</f>
        <v>0.91354400318990714</v>
      </c>
      <c r="J30" s="177">
        <v>7814.6</v>
      </c>
      <c r="K30" s="178">
        <v>3837.7</v>
      </c>
      <c r="L30" s="177">
        <f t="shared" si="4"/>
        <v>49.109359404192148</v>
      </c>
      <c r="M30" s="175">
        <f>K30/K13*100</f>
        <v>2.4577119461950838</v>
      </c>
      <c r="N30" s="169"/>
    </row>
    <row r="31" spans="1:14" ht="47.25" customHeight="1" x14ac:dyDescent="0.25">
      <c r="A31" s="174" t="s">
        <v>310</v>
      </c>
      <c r="B31" s="175">
        <f t="shared" si="6"/>
        <v>806.3</v>
      </c>
      <c r="C31" s="175">
        <f t="shared" si="6"/>
        <v>589.5</v>
      </c>
      <c r="D31" s="175">
        <f t="shared" si="0"/>
        <v>73.111745008061519</v>
      </c>
      <c r="E31" s="175">
        <f>C31/C13*100</f>
        <v>6.813962300005294E-2</v>
      </c>
      <c r="F31" s="177">
        <v>460</v>
      </c>
      <c r="G31" s="178">
        <v>460</v>
      </c>
      <c r="H31" s="177">
        <f t="shared" si="5"/>
        <v>100</v>
      </c>
      <c r="I31" s="175">
        <f>G31/G13*100</f>
        <v>6.4881384839561726E-2</v>
      </c>
      <c r="J31" s="178">
        <v>346.3</v>
      </c>
      <c r="K31" s="194">
        <v>129.5</v>
      </c>
      <c r="L31" s="195">
        <f t="shared" si="4"/>
        <v>37.395321975166041</v>
      </c>
      <c r="M31" s="186">
        <f>K31/K13*100</f>
        <v>8.293344894917877E-2</v>
      </c>
      <c r="N31" s="169"/>
    </row>
    <row r="32" spans="1:14" ht="47.25" customHeight="1" x14ac:dyDescent="0.25">
      <c r="A32" s="174" t="s">
        <v>311</v>
      </c>
      <c r="B32" s="175">
        <f t="shared" si="6"/>
        <v>2869.5</v>
      </c>
      <c r="C32" s="175">
        <f t="shared" si="6"/>
        <v>1523.6</v>
      </c>
      <c r="D32" s="175">
        <f t="shared" si="0"/>
        <v>53.096358250566297</v>
      </c>
      <c r="E32" s="175">
        <f>C32/C13*100</f>
        <v>0.1761111613280418</v>
      </c>
      <c r="F32" s="177">
        <v>0</v>
      </c>
      <c r="G32" s="178">
        <v>0</v>
      </c>
      <c r="H32" s="177" t="e">
        <f t="shared" si="5"/>
        <v>#DIV/0!</v>
      </c>
      <c r="I32" s="175">
        <f>G32/G13*100</f>
        <v>0</v>
      </c>
      <c r="J32" s="178">
        <v>2869.5</v>
      </c>
      <c r="K32" s="178">
        <v>1523.6</v>
      </c>
      <c r="L32" s="195">
        <f t="shared" si="4"/>
        <v>53.096358250566297</v>
      </c>
      <c r="M32" s="186">
        <f>K32/K13*100</f>
        <v>0.97573284030091723</v>
      </c>
      <c r="N32" s="169"/>
    </row>
    <row r="33" spans="1:15" ht="47.25" customHeight="1" x14ac:dyDescent="0.25">
      <c r="A33" s="203" t="s">
        <v>312</v>
      </c>
      <c r="B33" s="175">
        <f t="shared" si="6"/>
        <v>94.1</v>
      </c>
      <c r="C33" s="175">
        <f t="shared" si="6"/>
        <v>223.00000000000003</v>
      </c>
      <c r="D33" s="175">
        <f t="shared" si="0"/>
        <v>236.98193411264617</v>
      </c>
      <c r="E33" s="175">
        <f>C33/C13*100</f>
        <v>2.5776312008501792E-2</v>
      </c>
      <c r="F33" s="177">
        <f>84.2+9.8</f>
        <v>94</v>
      </c>
      <c r="G33" s="178">
        <f>198.3+9.8</f>
        <v>208.10000000000002</v>
      </c>
      <c r="H33" s="177">
        <f t="shared" si="5"/>
        <v>221.38297872340428</v>
      </c>
      <c r="I33" s="175">
        <f>G33/G13*100</f>
        <v>2.9351774315462605E-2</v>
      </c>
      <c r="J33" s="178">
        <v>0.1</v>
      </c>
      <c r="K33" s="178">
        <f>0.3+14.6</f>
        <v>14.9</v>
      </c>
      <c r="L33" s="195">
        <f t="shared" si="4"/>
        <v>14900</v>
      </c>
      <c r="M33" s="186">
        <f>K33/K14*100</f>
        <v>1.5721130359823966E-2</v>
      </c>
      <c r="N33" s="169"/>
    </row>
    <row r="34" spans="1:15" ht="27" customHeight="1" x14ac:dyDescent="0.25">
      <c r="A34" s="174" t="s">
        <v>313</v>
      </c>
      <c r="B34" s="175">
        <f t="shared" si="6"/>
        <v>25.4</v>
      </c>
      <c r="C34" s="175">
        <f t="shared" si="6"/>
        <v>25.4</v>
      </c>
      <c r="D34" s="175">
        <f t="shared" si="0"/>
        <v>100</v>
      </c>
      <c r="E34" s="175">
        <f>C34/C13*100</f>
        <v>2.9359566144212799E-3</v>
      </c>
      <c r="F34" s="177">
        <v>25.4</v>
      </c>
      <c r="G34" s="176">
        <v>25.4</v>
      </c>
      <c r="H34" s="177">
        <f t="shared" si="5"/>
        <v>100</v>
      </c>
      <c r="I34" s="175">
        <f>G34/G13*100</f>
        <v>3.5825808150540604E-3</v>
      </c>
      <c r="J34" s="176">
        <v>0</v>
      </c>
      <c r="K34" s="176">
        <v>0</v>
      </c>
      <c r="L34" s="177" t="e">
        <f t="shared" si="4"/>
        <v>#DIV/0!</v>
      </c>
      <c r="M34" s="175">
        <f>K34/K13*100</f>
        <v>0</v>
      </c>
      <c r="N34" s="169"/>
    </row>
    <row r="35" spans="1:15" ht="30" customHeight="1" x14ac:dyDescent="0.25">
      <c r="A35" s="174" t="s">
        <v>314</v>
      </c>
      <c r="B35" s="175">
        <f t="shared" si="6"/>
        <v>4402.8</v>
      </c>
      <c r="C35" s="175">
        <f t="shared" si="6"/>
        <v>2798.2</v>
      </c>
      <c r="D35" s="175">
        <f t="shared" si="0"/>
        <v>63.555010447896784</v>
      </c>
      <c r="E35" s="175">
        <f>C35/C13*100</f>
        <v>0.32344070072730807</v>
      </c>
      <c r="F35" s="204">
        <v>2040</v>
      </c>
      <c r="G35" s="205">
        <v>1191.0999999999999</v>
      </c>
      <c r="H35" s="177">
        <f t="shared" si="5"/>
        <v>58.38725490196078</v>
      </c>
      <c r="I35" s="175">
        <f>G35/G13*100</f>
        <v>0.16800047278783037</v>
      </c>
      <c r="J35" s="176">
        <v>2362.8000000000002</v>
      </c>
      <c r="K35" s="176">
        <v>1607.1</v>
      </c>
      <c r="L35" s="177">
        <f t="shared" si="4"/>
        <v>68.016759776536304</v>
      </c>
      <c r="M35" s="175">
        <f>K35/K13*100</f>
        <v>1.0292073035229745</v>
      </c>
      <c r="N35" s="169"/>
    </row>
    <row r="36" spans="1:15" s="181" customFormat="1" ht="37.5" customHeight="1" x14ac:dyDescent="0.25">
      <c r="A36" s="182" t="s">
        <v>315</v>
      </c>
      <c r="B36" s="172">
        <f t="shared" si="6"/>
        <v>1820</v>
      </c>
      <c r="C36" s="172">
        <f t="shared" si="6"/>
        <v>1101.9000000000001</v>
      </c>
      <c r="D36" s="172">
        <f>C36/B36*100</f>
        <v>60.543956043956051</v>
      </c>
      <c r="E36" s="172">
        <f>C36/C13*100</f>
        <v>0.12736734619806334</v>
      </c>
      <c r="F36" s="172">
        <v>1820</v>
      </c>
      <c r="G36" s="173">
        <v>1101.9000000000001</v>
      </c>
      <c r="H36" s="172">
        <f t="shared" si="5"/>
        <v>60.543956043956051</v>
      </c>
      <c r="I36" s="172">
        <f>G36/G13*100</f>
        <v>0.15541912598850668</v>
      </c>
      <c r="J36" s="173">
        <v>0</v>
      </c>
      <c r="K36" s="173">
        <v>0</v>
      </c>
      <c r="L36" s="172" t="e">
        <f t="shared" si="4"/>
        <v>#DIV/0!</v>
      </c>
      <c r="M36" s="206"/>
      <c r="N36" s="169"/>
    </row>
    <row r="37" spans="1:15" ht="36" customHeight="1" x14ac:dyDescent="0.25">
      <c r="A37" s="182" t="s">
        <v>316</v>
      </c>
      <c r="B37" s="172">
        <f t="shared" si="6"/>
        <v>87754.7</v>
      </c>
      <c r="C37" s="180">
        <f t="shared" si="6"/>
        <v>46740.9</v>
      </c>
      <c r="D37" s="197">
        <f>C37/B37*100</f>
        <v>53.263130065967978</v>
      </c>
      <c r="E37" s="172">
        <f>C37/C13*100</f>
        <v>5.402726555866284</v>
      </c>
      <c r="F37" s="172">
        <v>84497.3</v>
      </c>
      <c r="G37" s="173">
        <v>44325.3</v>
      </c>
      <c r="H37" s="172">
        <f t="shared" si="5"/>
        <v>52.457652493038239</v>
      </c>
      <c r="I37" s="172">
        <f>G37/G13*100</f>
        <v>6.251927929193533</v>
      </c>
      <c r="J37" s="173">
        <v>3257.4</v>
      </c>
      <c r="K37" s="173">
        <v>2415.6</v>
      </c>
      <c r="L37" s="172">
        <f>K37/J37*100</f>
        <v>74.157303370786508</v>
      </c>
      <c r="M37" s="172">
        <f>K37/K13*100</f>
        <v>1.5469809983137934</v>
      </c>
      <c r="N37" s="169"/>
    </row>
    <row r="38" spans="1:15" ht="34.5" customHeight="1" x14ac:dyDescent="0.25">
      <c r="A38" s="182" t="s">
        <v>317</v>
      </c>
      <c r="B38" s="172">
        <f>B39+B40+B41</f>
        <v>2972.2</v>
      </c>
      <c r="C38" s="172">
        <f>C39+C40+C41</f>
        <v>2723.2999999999997</v>
      </c>
      <c r="D38" s="172">
        <f t="shared" si="0"/>
        <v>91.625731781172192</v>
      </c>
      <c r="E38" s="172">
        <f>C38/C13*100</f>
        <v>0.31478309638005791</v>
      </c>
      <c r="F38" s="172">
        <f>F39+F40+F41</f>
        <v>1137.2</v>
      </c>
      <c r="G38" s="173">
        <f>G39+G40+G41</f>
        <v>876.5</v>
      </c>
      <c r="H38" s="172">
        <f t="shared" si="5"/>
        <v>77.075272599366855</v>
      </c>
      <c r="I38" s="172">
        <f>G38/G13*100</f>
        <v>0.12362724741712143</v>
      </c>
      <c r="J38" s="173">
        <f>J39+J40+J41</f>
        <v>1835</v>
      </c>
      <c r="K38" s="173">
        <f>K39+K40+K41</f>
        <v>1846.8</v>
      </c>
      <c r="L38" s="172">
        <f t="shared" si="4"/>
        <v>100.64305177111717</v>
      </c>
      <c r="M38" s="172">
        <f>K38/K13*100</f>
        <v>1.1827142356706051</v>
      </c>
      <c r="N38" s="169"/>
    </row>
    <row r="39" spans="1:15" ht="23.25" customHeight="1" x14ac:dyDescent="0.25">
      <c r="A39" s="174" t="s">
        <v>318</v>
      </c>
      <c r="B39" s="175">
        <f t="shared" si="6"/>
        <v>157.20000000000002</v>
      </c>
      <c r="C39" s="175">
        <f t="shared" si="6"/>
        <v>157.20000000000002</v>
      </c>
      <c r="D39" s="175">
        <f t="shared" si="0"/>
        <v>100</v>
      </c>
      <c r="E39" s="175">
        <f>C39/C13*100</f>
        <v>1.8170566133347454E-2</v>
      </c>
      <c r="F39" s="177">
        <v>11.4</v>
      </c>
      <c r="G39" s="176">
        <v>11.4</v>
      </c>
      <c r="H39" s="177">
        <f t="shared" si="5"/>
        <v>100</v>
      </c>
      <c r="I39" s="175">
        <f>G39/G13*100</f>
        <v>1.6079299721108774E-3</v>
      </c>
      <c r="J39" s="178">
        <v>145.80000000000001</v>
      </c>
      <c r="K39" s="178">
        <v>145.80000000000001</v>
      </c>
      <c r="L39" s="177">
        <f t="shared" si="4"/>
        <v>100</v>
      </c>
      <c r="M39" s="175">
        <f>K39/K13*100</f>
        <v>9.3372176500310933E-2</v>
      </c>
      <c r="N39" s="169"/>
    </row>
    <row r="40" spans="1:15" ht="27.2" customHeight="1" x14ac:dyDescent="0.25">
      <c r="A40" s="174" t="s">
        <v>319</v>
      </c>
      <c r="B40" s="175">
        <f t="shared" si="6"/>
        <v>2793.7</v>
      </c>
      <c r="C40" s="175">
        <f t="shared" si="6"/>
        <v>2535.6</v>
      </c>
      <c r="D40" s="175">
        <f t="shared" si="0"/>
        <v>90.761355907935709</v>
      </c>
      <c r="E40" s="175">
        <f>C40/C13*100</f>
        <v>0.29308707053254324</v>
      </c>
      <c r="F40" s="177">
        <v>1104.5</v>
      </c>
      <c r="G40" s="176">
        <v>835.9</v>
      </c>
      <c r="H40" s="177">
        <f t="shared" si="5"/>
        <v>75.681303757356261</v>
      </c>
      <c r="I40" s="175">
        <f>G40/G13*100</f>
        <v>0.11790075997258617</v>
      </c>
      <c r="J40" s="178">
        <v>1689.2</v>
      </c>
      <c r="K40" s="178">
        <v>1699.7</v>
      </c>
      <c r="L40" s="177">
        <f t="shared" si="4"/>
        <v>100.62159602178546</v>
      </c>
      <c r="M40" s="175">
        <f>K40/K13*100</f>
        <v>1.0885095226171364</v>
      </c>
      <c r="N40" s="169"/>
    </row>
    <row r="41" spans="1:15" ht="27.2" customHeight="1" x14ac:dyDescent="0.25">
      <c r="A41" s="174" t="s">
        <v>320</v>
      </c>
      <c r="B41" s="175">
        <f t="shared" si="6"/>
        <v>21.3</v>
      </c>
      <c r="C41" s="175">
        <f t="shared" si="6"/>
        <v>30.5</v>
      </c>
      <c r="D41" s="175">
        <f t="shared" si="0"/>
        <v>143.19248826291079</v>
      </c>
      <c r="E41" s="175">
        <f>C41/C13*100</f>
        <v>3.5254597141672851E-3</v>
      </c>
      <c r="F41" s="177">
        <v>21.3</v>
      </c>
      <c r="G41" s="176">
        <v>29.2</v>
      </c>
      <c r="H41" s="177">
        <f t="shared" si="5"/>
        <v>137.08920187793427</v>
      </c>
      <c r="I41" s="175">
        <f>G41/G13*100</f>
        <v>4.1185574724243532E-3</v>
      </c>
      <c r="J41" s="178"/>
      <c r="K41" s="178">
        <v>1.3</v>
      </c>
      <c r="L41" s="177"/>
      <c r="M41" s="175"/>
      <c r="N41" s="169"/>
    </row>
    <row r="42" spans="1:15" ht="29.25" customHeight="1" x14ac:dyDescent="0.25">
      <c r="A42" s="182" t="s">
        <v>321</v>
      </c>
      <c r="B42" s="172">
        <f>F42+J42</f>
        <v>11489.1</v>
      </c>
      <c r="C42" s="172">
        <f>G42+K42</f>
        <v>9065</v>
      </c>
      <c r="D42" s="172">
        <f t="shared" si="0"/>
        <v>78.900871260586115</v>
      </c>
      <c r="E42" s="172">
        <f>C42/C13*100</f>
        <v>1.0478128625877521</v>
      </c>
      <c r="F42" s="172">
        <v>7912.6</v>
      </c>
      <c r="G42" s="173">
        <v>5685.7</v>
      </c>
      <c r="H42" s="172">
        <f t="shared" si="5"/>
        <v>71.856279857442544</v>
      </c>
      <c r="I42" s="172">
        <f>G42/G13*100</f>
        <v>0.80194802126586107</v>
      </c>
      <c r="J42" s="173">
        <v>3576.5</v>
      </c>
      <c r="K42" s="173">
        <v>3379.3</v>
      </c>
      <c r="L42" s="172">
        <f t="shared" si="4"/>
        <v>94.486229554033272</v>
      </c>
      <c r="M42" s="184">
        <f>K42/K13*100</f>
        <v>2.1641467492969872</v>
      </c>
      <c r="N42" s="169"/>
    </row>
    <row r="43" spans="1:15" ht="25.5" customHeight="1" x14ac:dyDescent="0.25">
      <c r="A43" s="182" t="s">
        <v>322</v>
      </c>
      <c r="B43" s="172">
        <f>F43+J43</f>
        <v>5550</v>
      </c>
      <c r="C43" s="172">
        <f>G43+K43</f>
        <v>5468.1</v>
      </c>
      <c r="D43" s="172">
        <f t="shared" si="0"/>
        <v>98.524324324324326</v>
      </c>
      <c r="E43" s="172">
        <f>C43/C13*100</f>
        <v>0.63205135288649616</v>
      </c>
      <c r="F43" s="172">
        <v>50</v>
      </c>
      <c r="G43" s="207">
        <v>63.6</v>
      </c>
      <c r="H43" s="184">
        <f t="shared" si="5"/>
        <v>127.2</v>
      </c>
      <c r="I43" s="184">
        <f>G43/G13*100</f>
        <v>8.9705566865133177E-3</v>
      </c>
      <c r="J43" s="173">
        <v>5500</v>
      </c>
      <c r="K43" s="183">
        <v>5404.5</v>
      </c>
      <c r="L43" s="172">
        <f t="shared" si="4"/>
        <v>98.263636363636365</v>
      </c>
      <c r="M43" s="184">
        <f>K43/K13*100</f>
        <v>3.4611106165701679</v>
      </c>
      <c r="N43" s="169"/>
    </row>
    <row r="44" spans="1:15" s="202" customFormat="1" ht="15.6" customHeight="1" x14ac:dyDescent="0.25">
      <c r="A44" s="208" t="s">
        <v>211</v>
      </c>
      <c r="B44" s="175"/>
      <c r="C44" s="175"/>
      <c r="D44" s="175"/>
      <c r="E44" s="175"/>
      <c r="F44" s="175"/>
      <c r="G44" s="209"/>
      <c r="H44" s="186"/>
      <c r="I44" s="186"/>
      <c r="J44" s="178"/>
      <c r="K44" s="194"/>
      <c r="L44" s="175"/>
      <c r="M44" s="186"/>
      <c r="N44" s="201"/>
    </row>
    <row r="45" spans="1:15" s="202" customFormat="1" ht="25.5" customHeight="1" x14ac:dyDescent="0.25">
      <c r="A45" s="174" t="s">
        <v>323</v>
      </c>
      <c r="B45" s="175">
        <f>F45+J45</f>
        <v>4950</v>
      </c>
      <c r="C45" s="185">
        <f t="shared" si="6"/>
        <v>4950</v>
      </c>
      <c r="D45" s="175">
        <f t="shared" si="0"/>
        <v>100</v>
      </c>
      <c r="E45" s="186">
        <f>C45/C14*100</f>
        <v>0.79671784438732407</v>
      </c>
      <c r="F45" s="186">
        <v>0</v>
      </c>
      <c r="G45" s="209">
        <v>0</v>
      </c>
      <c r="H45" s="175" t="e">
        <f>G45/F45*100</f>
        <v>#DIV/0!</v>
      </c>
      <c r="I45" s="186">
        <f>G45/G14*100</f>
        <v>0</v>
      </c>
      <c r="J45" s="178">
        <v>4950</v>
      </c>
      <c r="K45" s="210">
        <v>4950</v>
      </c>
      <c r="L45" s="175">
        <f t="shared" si="4"/>
        <v>100</v>
      </c>
      <c r="M45" s="186"/>
      <c r="N45" s="201"/>
    </row>
    <row r="46" spans="1:15" s="170" customFormat="1" ht="31.5" customHeight="1" x14ac:dyDescent="0.25">
      <c r="A46" s="165" t="s">
        <v>324</v>
      </c>
      <c r="B46" s="166">
        <f>B47+B73+B50+B87</f>
        <v>3053011.6</v>
      </c>
      <c r="C46" s="166">
        <f>C47+C73+C50+C87</f>
        <v>1707437.4</v>
      </c>
      <c r="D46" s="166">
        <f t="shared" si="0"/>
        <v>55.926331888159218</v>
      </c>
      <c r="E46" s="166">
        <f>C46/C99*100</f>
        <v>99.01055401320869</v>
      </c>
      <c r="F46" s="166">
        <f>F47+F73+F50+F87</f>
        <v>2832608</v>
      </c>
      <c r="G46" s="167">
        <f>G47+G73+G50+G87</f>
        <v>1627387.4999999998</v>
      </c>
      <c r="H46" s="166">
        <f t="shared" si="5"/>
        <v>57.451913572227419</v>
      </c>
      <c r="I46" s="166">
        <f>G46/G100*100</f>
        <v>68.686356794303677</v>
      </c>
      <c r="J46" s="167">
        <f>J47+J73+J50+J87</f>
        <v>220403.59999999998</v>
      </c>
      <c r="K46" s="167">
        <f>K47+K73+K50+K87</f>
        <v>80049.900000000009</v>
      </c>
      <c r="L46" s="166">
        <f>K46/J46*100</f>
        <v>36.319688063171391</v>
      </c>
      <c r="M46" s="168">
        <f>K46/K100*100</f>
        <v>18.361770219075346</v>
      </c>
      <c r="N46" s="169"/>
      <c r="O46" s="169"/>
    </row>
    <row r="47" spans="1:15" ht="19.7" customHeight="1" x14ac:dyDescent="0.25">
      <c r="A47" s="182" t="s">
        <v>325</v>
      </c>
      <c r="B47" s="172">
        <f>B49+B48</f>
        <v>205043.20000000001</v>
      </c>
      <c r="C47" s="172">
        <f>C49+C48</f>
        <v>110039.9</v>
      </c>
      <c r="D47" s="172">
        <f t="shared" si="0"/>
        <v>53.666690726637114</v>
      </c>
      <c r="E47" s="172">
        <f>C47/C46*100</f>
        <v>6.444739935999996</v>
      </c>
      <c r="F47" s="172">
        <f>F49+F48</f>
        <v>205043.20000000001</v>
      </c>
      <c r="G47" s="173">
        <f>G49+G48</f>
        <v>110039.9</v>
      </c>
      <c r="H47" s="172">
        <f t="shared" si="5"/>
        <v>53.666690726637114</v>
      </c>
      <c r="I47" s="172">
        <f>G47/G46*100</f>
        <v>6.7617515803703805</v>
      </c>
      <c r="J47" s="173">
        <f>J49+J48</f>
        <v>0</v>
      </c>
      <c r="K47" s="173">
        <f>K49+K48</f>
        <v>0</v>
      </c>
      <c r="L47" s="172" t="e">
        <f t="shared" si="4"/>
        <v>#DIV/0!</v>
      </c>
      <c r="M47" s="172">
        <f>K47/K46*100</f>
        <v>0</v>
      </c>
    </row>
    <row r="48" spans="1:15" s="212" customFormat="1" ht="30" x14ac:dyDescent="0.2">
      <c r="A48" s="174" t="s">
        <v>326</v>
      </c>
      <c r="B48" s="175">
        <f>F48+J48</f>
        <v>64930.7</v>
      </c>
      <c r="C48" s="175">
        <f>G48+K48</f>
        <v>34846.1</v>
      </c>
      <c r="D48" s="175">
        <f>C48/B48*100</f>
        <v>53.666601468950745</v>
      </c>
      <c r="E48" s="175">
        <f>C48/C46*100</f>
        <v>2.0408420244279526</v>
      </c>
      <c r="F48" s="175">
        <v>64930.7</v>
      </c>
      <c r="G48" s="178">
        <v>34846.1</v>
      </c>
      <c r="H48" s="175">
        <f t="shared" si="5"/>
        <v>53.666601468950745</v>
      </c>
      <c r="I48" s="175">
        <f>G48/G46*100</f>
        <v>2.1412294244609846</v>
      </c>
      <c r="J48" s="178"/>
      <c r="K48" s="178"/>
      <c r="L48" s="211" t="e">
        <f t="shared" si="4"/>
        <v>#DIV/0!</v>
      </c>
      <c r="M48" s="175" t="e">
        <f>K48/K47*100</f>
        <v>#DIV/0!</v>
      </c>
    </row>
    <row r="49" spans="1:16" ht="30" customHeight="1" x14ac:dyDescent="0.25">
      <c r="A49" s="213" t="s">
        <v>327</v>
      </c>
      <c r="B49" s="175">
        <f>F49+J49</f>
        <v>140112.5</v>
      </c>
      <c r="C49" s="175">
        <f>G49+K49</f>
        <v>75193.8</v>
      </c>
      <c r="D49" s="175">
        <f>C49/B49*100</f>
        <v>53.666732090284597</v>
      </c>
      <c r="E49" s="175">
        <f>C49/C46*100</f>
        <v>4.4038979115720442</v>
      </c>
      <c r="F49" s="175">
        <v>140112.5</v>
      </c>
      <c r="G49" s="178">
        <v>75193.8</v>
      </c>
      <c r="H49" s="175">
        <f t="shared" si="5"/>
        <v>53.666732090284597</v>
      </c>
      <c r="I49" s="175">
        <f>G49/G46*100</f>
        <v>4.6205221559093959</v>
      </c>
      <c r="J49" s="178"/>
      <c r="K49" s="178"/>
      <c r="L49" s="211" t="e">
        <f t="shared" si="4"/>
        <v>#DIV/0!</v>
      </c>
      <c r="M49" s="175">
        <f>K49/K46*100</f>
        <v>0</v>
      </c>
      <c r="N49" s="214"/>
    </row>
    <row r="50" spans="1:16" x14ac:dyDescent="0.25">
      <c r="A50" s="182" t="s">
        <v>328</v>
      </c>
      <c r="B50" s="172">
        <f>SUM(B51:B57)+B58</f>
        <v>405182.3</v>
      </c>
      <c r="C50" s="172">
        <f>SUM(C51:C57)+C58</f>
        <v>125583.1</v>
      </c>
      <c r="D50" s="172">
        <f t="shared" si="0"/>
        <v>30.99422161333306</v>
      </c>
      <c r="E50" s="172">
        <f>C50/C46*100</f>
        <v>7.3550632075881683</v>
      </c>
      <c r="F50" s="172">
        <f>SUM(F51:F57)+F58</f>
        <v>192988.5</v>
      </c>
      <c r="G50" s="173">
        <f>SUM(G51:G57)+G58</f>
        <v>49763.9</v>
      </c>
      <c r="H50" s="172">
        <f t="shared" si="5"/>
        <v>25.785940613041706</v>
      </c>
      <c r="I50" s="172">
        <f>G50/G46*100</f>
        <v>3.0579010837922747</v>
      </c>
      <c r="J50" s="172">
        <f>SUM(J51:J57)+J58</f>
        <v>212193.8</v>
      </c>
      <c r="K50" s="172">
        <f>SUM(K51:K57)+K58</f>
        <v>75819.200000000012</v>
      </c>
      <c r="L50" s="172">
        <f t="shared" si="4"/>
        <v>35.731109957029858</v>
      </c>
      <c r="M50" s="172">
        <f>K50/K46*100</f>
        <v>94.714921567672178</v>
      </c>
      <c r="N50" s="215"/>
      <c r="O50" s="215"/>
    </row>
    <row r="51" spans="1:16" s="202" customFormat="1" ht="122.25" customHeight="1" x14ac:dyDescent="0.25">
      <c r="A51" s="216" t="s">
        <v>329</v>
      </c>
      <c r="B51" s="217">
        <f t="shared" ref="B51:C57" si="7">F51+J51</f>
        <v>59832</v>
      </c>
      <c r="C51" s="217">
        <f t="shared" si="7"/>
        <v>0</v>
      </c>
      <c r="D51" s="217">
        <f>C51/B51*100</f>
        <v>0</v>
      </c>
      <c r="E51" s="217">
        <f>C51/C46*100</f>
        <v>0</v>
      </c>
      <c r="F51" s="175">
        <v>59832</v>
      </c>
      <c r="G51" s="178">
        <v>0</v>
      </c>
      <c r="H51" s="175">
        <f t="shared" si="5"/>
        <v>0</v>
      </c>
      <c r="I51" s="175">
        <f>G51/G46*100</f>
        <v>0</v>
      </c>
      <c r="J51" s="178"/>
      <c r="K51" s="178"/>
      <c r="L51" s="175"/>
      <c r="M51" s="218"/>
      <c r="N51" s="219"/>
    </row>
    <row r="52" spans="1:16" s="202" customFormat="1" ht="105.75" customHeight="1" x14ac:dyDescent="0.25">
      <c r="A52" s="216" t="s">
        <v>330</v>
      </c>
      <c r="B52" s="217">
        <f t="shared" si="7"/>
        <v>25045.3</v>
      </c>
      <c r="C52" s="217">
        <f t="shared" si="7"/>
        <v>0</v>
      </c>
      <c r="D52" s="217">
        <f>C52/B52*100</f>
        <v>0</v>
      </c>
      <c r="E52" s="217">
        <f>C52/C46*100</f>
        <v>0</v>
      </c>
      <c r="F52" s="175">
        <v>25045.3</v>
      </c>
      <c r="G52" s="178">
        <v>0</v>
      </c>
      <c r="H52" s="175">
        <f t="shared" si="5"/>
        <v>0</v>
      </c>
      <c r="I52" s="175">
        <f>G52/G46*100</f>
        <v>0</v>
      </c>
      <c r="J52" s="178"/>
      <c r="K52" s="178">
        <v>0</v>
      </c>
      <c r="L52" s="175" t="e">
        <f t="shared" si="4"/>
        <v>#DIV/0!</v>
      </c>
      <c r="M52" s="218">
        <f>K52/K46*100</f>
        <v>0</v>
      </c>
      <c r="N52" s="219"/>
    </row>
    <row r="53" spans="1:16" s="223" customFormat="1" ht="52.5" customHeight="1" x14ac:dyDescent="0.25">
      <c r="A53" s="220" t="s">
        <v>331</v>
      </c>
      <c r="B53" s="217">
        <f t="shared" si="7"/>
        <v>8575.5</v>
      </c>
      <c r="C53" s="217">
        <f t="shared" si="7"/>
        <v>8575.5</v>
      </c>
      <c r="D53" s="217">
        <f>C53/B53*100</f>
        <v>100</v>
      </c>
      <c r="E53" s="217">
        <f>C53/C46*100</f>
        <v>0.50224388899997163</v>
      </c>
      <c r="F53" s="221">
        <v>5737.8</v>
      </c>
      <c r="G53" s="221">
        <v>5737.8</v>
      </c>
      <c r="H53" s="175">
        <f>G53/F53*100</f>
        <v>100</v>
      </c>
      <c r="I53" s="178">
        <f>G53/G46*100</f>
        <v>0.35257736709910831</v>
      </c>
      <c r="J53" s="178">
        <v>2837.7</v>
      </c>
      <c r="K53" s="178">
        <v>2837.7</v>
      </c>
      <c r="L53" s="218">
        <f>K53/J53*100</f>
        <v>100</v>
      </c>
      <c r="M53" s="218">
        <f>K53/K46*100</f>
        <v>3.5449138599798369</v>
      </c>
      <c r="N53" s="222"/>
    </row>
    <row r="54" spans="1:16" s="223" customFormat="1" ht="52.5" customHeight="1" x14ac:dyDescent="0.25">
      <c r="A54" s="220" t="s">
        <v>332</v>
      </c>
      <c r="B54" s="217">
        <f t="shared" si="7"/>
        <v>15606.4</v>
      </c>
      <c r="C54" s="217">
        <f t="shared" si="7"/>
        <v>6727.9</v>
      </c>
      <c r="D54" s="217">
        <f>C54/B54*100</f>
        <v>43.109877998769733</v>
      </c>
      <c r="E54" s="217">
        <f>C54/C46*100</f>
        <v>0.39403494382868737</v>
      </c>
      <c r="F54" s="221"/>
      <c r="G54" s="221"/>
      <c r="H54" s="175"/>
      <c r="I54" s="178"/>
      <c r="J54" s="178">
        <v>15606.4</v>
      </c>
      <c r="K54" s="178">
        <v>6727.9</v>
      </c>
      <c r="L54" s="218"/>
      <c r="M54" s="218"/>
      <c r="N54" s="222"/>
    </row>
    <row r="55" spans="1:16" s="202" customFormat="1" ht="91.5" customHeight="1" x14ac:dyDescent="0.25">
      <c r="A55" s="174" t="s">
        <v>333</v>
      </c>
      <c r="B55" s="217">
        <f t="shared" si="7"/>
        <v>54451.4</v>
      </c>
      <c r="C55" s="217">
        <f t="shared" si="7"/>
        <v>22821.9</v>
      </c>
      <c r="D55" s="217">
        <f t="shared" si="0"/>
        <v>41.912420984584422</v>
      </c>
      <c r="E55" s="217">
        <f>C55/C46*100</f>
        <v>1.3366170847610579</v>
      </c>
      <c r="F55" s="175">
        <v>54451.4</v>
      </c>
      <c r="G55" s="178">
        <v>22821.9</v>
      </c>
      <c r="H55" s="175">
        <f t="shared" si="5"/>
        <v>41.912420984584422</v>
      </c>
      <c r="I55" s="175">
        <f>G55/G46*100</f>
        <v>1.4023642187247969</v>
      </c>
      <c r="J55" s="178"/>
      <c r="K55" s="178"/>
      <c r="L55" s="175" t="e">
        <f t="shared" si="4"/>
        <v>#DIV/0!</v>
      </c>
      <c r="M55" s="218">
        <f>K55/K46*100</f>
        <v>0</v>
      </c>
      <c r="N55" s="219"/>
    </row>
    <row r="56" spans="1:16" s="223" customFormat="1" ht="93.75" customHeight="1" x14ac:dyDescent="0.25">
      <c r="A56" s="224" t="s">
        <v>334</v>
      </c>
      <c r="B56" s="217">
        <f t="shared" si="7"/>
        <v>218.8</v>
      </c>
      <c r="C56" s="217">
        <f t="shared" si="7"/>
        <v>218.8</v>
      </c>
      <c r="D56" s="217">
        <f t="shared" si="0"/>
        <v>100</v>
      </c>
      <c r="E56" s="217">
        <f>C56/C46*100</f>
        <v>1.2814525440288473E-2</v>
      </c>
      <c r="F56" s="175">
        <v>218.8</v>
      </c>
      <c r="G56" s="178">
        <v>218.8</v>
      </c>
      <c r="H56" s="175">
        <f t="shared" si="5"/>
        <v>100</v>
      </c>
      <c r="I56" s="217">
        <f>G56/G46*100</f>
        <v>1.3444861780000157E-2</v>
      </c>
      <c r="J56" s="218"/>
      <c r="K56" s="218"/>
      <c r="L56" s="175" t="e">
        <f t="shared" si="4"/>
        <v>#DIV/0!</v>
      </c>
      <c r="M56" s="218">
        <f>K56/K46*100</f>
        <v>0</v>
      </c>
      <c r="N56" s="222"/>
      <c r="O56" s="222"/>
      <c r="P56" s="222"/>
    </row>
    <row r="57" spans="1:16" s="223" customFormat="1" ht="68.25" customHeight="1" x14ac:dyDescent="0.25">
      <c r="A57" s="216" t="s">
        <v>335</v>
      </c>
      <c r="B57" s="217">
        <f t="shared" si="7"/>
        <v>2227.6</v>
      </c>
      <c r="C57" s="217">
        <f t="shared" si="7"/>
        <v>2227.6</v>
      </c>
      <c r="D57" s="217">
        <f t="shared" si="0"/>
        <v>100</v>
      </c>
      <c r="E57" s="217" t="e">
        <f>C57/C44*100</f>
        <v>#DIV/0!</v>
      </c>
      <c r="F57" s="175">
        <v>2227.6</v>
      </c>
      <c r="G57" s="178">
        <v>2227.6</v>
      </c>
      <c r="H57" s="175">
        <f t="shared" si="5"/>
        <v>100</v>
      </c>
      <c r="I57" s="175" t="e">
        <f>G57/G44*100</f>
        <v>#DIV/0!</v>
      </c>
      <c r="J57" s="178"/>
      <c r="K57" s="178"/>
      <c r="L57" s="217"/>
      <c r="M57" s="217"/>
      <c r="N57" s="222"/>
      <c r="O57" s="222"/>
      <c r="P57" s="222"/>
    </row>
    <row r="58" spans="1:16" s="229" customFormat="1" ht="19.7" customHeight="1" x14ac:dyDescent="0.2">
      <c r="A58" s="225" t="s">
        <v>336</v>
      </c>
      <c r="B58" s="200">
        <f>SUM(B59:B72)</f>
        <v>239225.3</v>
      </c>
      <c r="C58" s="200">
        <f>SUM(C59:C72)</f>
        <v>85011.400000000009</v>
      </c>
      <c r="D58" s="226">
        <f t="shared" si="0"/>
        <v>35.536124314610539</v>
      </c>
      <c r="E58" s="226">
        <f>C58/C46*100</f>
        <v>4.9788882450390277</v>
      </c>
      <c r="F58" s="200">
        <f>SUM(F59:F72)</f>
        <v>45475.600000000006</v>
      </c>
      <c r="G58" s="200">
        <f>SUM(G59:G72)</f>
        <v>18757.800000000003</v>
      </c>
      <c r="H58" s="227">
        <f>G58/F58*100</f>
        <v>41.248053901432854</v>
      </c>
      <c r="I58" s="227">
        <f>G58/G46*100</f>
        <v>1.1526326704610921</v>
      </c>
      <c r="J58" s="200">
        <f>SUM(J59:J72)</f>
        <v>193749.69999999998</v>
      </c>
      <c r="K58" s="200">
        <f>SUM(K59:K72)</f>
        <v>66253.600000000006</v>
      </c>
      <c r="L58" s="227">
        <f>K58/J58*100</f>
        <v>34.195459399421011</v>
      </c>
      <c r="M58" s="227">
        <f>K58/K46*100</f>
        <v>82.765375097283069</v>
      </c>
      <c r="N58" s="228"/>
      <c r="O58" s="228"/>
    </row>
    <row r="59" spans="1:16" s="223" customFormat="1" ht="147" customHeight="1" x14ac:dyDescent="0.25">
      <c r="A59" s="230" t="s">
        <v>337</v>
      </c>
      <c r="B59" s="217">
        <f>F59+J59</f>
        <v>3760.2</v>
      </c>
      <c r="C59" s="217">
        <f>G59+K59</f>
        <v>0</v>
      </c>
      <c r="D59" s="217">
        <f t="shared" si="0"/>
        <v>0</v>
      </c>
      <c r="E59" s="217">
        <f>C59/C46*100</f>
        <v>0</v>
      </c>
      <c r="F59" s="178">
        <v>3760.2</v>
      </c>
      <c r="G59" s="178">
        <v>0</v>
      </c>
      <c r="H59" s="175">
        <f t="shared" ref="H59:H65" si="8">G59/F59*100</f>
        <v>0</v>
      </c>
      <c r="I59" s="175">
        <f>G59/G46*100</f>
        <v>0</v>
      </c>
      <c r="J59" s="178"/>
      <c r="K59" s="178"/>
      <c r="L59" s="217" t="e">
        <f t="shared" ref="L59:L79" si="9">K59/J59*100</f>
        <v>#DIV/0!</v>
      </c>
      <c r="M59" s="217">
        <f>K59/K46*100</f>
        <v>0</v>
      </c>
      <c r="N59" s="231"/>
      <c r="O59" s="231"/>
    </row>
    <row r="60" spans="1:16" s="223" customFormat="1" ht="60" hidden="1" customHeight="1" x14ac:dyDescent="0.25">
      <c r="A60" s="216"/>
      <c r="B60" s="217"/>
      <c r="C60" s="217"/>
      <c r="D60" s="217" t="e">
        <f t="shared" si="0"/>
        <v>#DIV/0!</v>
      </c>
      <c r="E60" s="217">
        <f>C60/C47*100</f>
        <v>0</v>
      </c>
      <c r="F60" s="175"/>
      <c r="G60" s="178"/>
      <c r="H60" s="175" t="e">
        <f>G60/F60*100</f>
        <v>#DIV/0!</v>
      </c>
      <c r="I60" s="175">
        <f>G60/G47*100</f>
        <v>0</v>
      </c>
      <c r="J60" s="178"/>
      <c r="K60" s="178"/>
      <c r="L60" s="217"/>
      <c r="M60" s="217"/>
      <c r="N60" s="231"/>
      <c r="O60" s="231"/>
    </row>
    <row r="61" spans="1:16" s="223" customFormat="1" ht="120" customHeight="1" x14ac:dyDescent="0.25">
      <c r="A61" s="232" t="s">
        <v>338</v>
      </c>
      <c r="B61" s="217">
        <f t="shared" ref="B61:C72" si="10">F61+J61</f>
        <v>7685.8</v>
      </c>
      <c r="C61" s="217">
        <f t="shared" si="10"/>
        <v>5875.8</v>
      </c>
      <c r="D61" s="217">
        <f t="shared" si="0"/>
        <v>76.450076764943148</v>
      </c>
      <c r="E61" s="217">
        <f>C61/C46*100</f>
        <v>0.34412974671867913</v>
      </c>
      <c r="F61" s="178">
        <v>7685.8</v>
      </c>
      <c r="G61" s="178">
        <v>5875.8</v>
      </c>
      <c r="H61" s="175">
        <f t="shared" si="8"/>
        <v>76.450076764943148</v>
      </c>
      <c r="I61" s="175">
        <f>G61/G46*100</f>
        <v>0.36105721593658552</v>
      </c>
      <c r="J61" s="178"/>
      <c r="K61" s="178"/>
      <c r="L61" s="217" t="e">
        <f t="shared" si="9"/>
        <v>#DIV/0!</v>
      </c>
      <c r="M61" s="217">
        <f>K61/K46*100</f>
        <v>0</v>
      </c>
    </row>
    <row r="62" spans="1:16" s="223" customFormat="1" ht="163.5" customHeight="1" x14ac:dyDescent="0.25">
      <c r="A62" s="232" t="s">
        <v>339</v>
      </c>
      <c r="B62" s="217">
        <f t="shared" si="10"/>
        <v>1459.1</v>
      </c>
      <c r="C62" s="217">
        <f t="shared" si="10"/>
        <v>1089.9000000000001</v>
      </c>
      <c r="D62" s="217">
        <f t="shared" si="0"/>
        <v>74.696730861489968</v>
      </c>
      <c r="E62" s="217">
        <f>C62/C46*100</f>
        <v>6.3832501267689232E-2</v>
      </c>
      <c r="F62" s="178">
        <v>1459.1</v>
      </c>
      <c r="G62" s="178">
        <v>1089.9000000000001</v>
      </c>
      <c r="H62" s="175">
        <f t="shared" si="8"/>
        <v>74.696730861489968</v>
      </c>
      <c r="I62" s="175">
        <f>G62/G46*100</f>
        <v>6.6972371362075733E-2</v>
      </c>
      <c r="J62" s="178"/>
      <c r="K62" s="178"/>
      <c r="L62" s="217" t="e">
        <f t="shared" si="9"/>
        <v>#DIV/0!</v>
      </c>
      <c r="M62" s="217">
        <f>K62/K46*100</f>
        <v>0</v>
      </c>
    </row>
    <row r="63" spans="1:16" s="223" customFormat="1" ht="120.2" customHeight="1" x14ac:dyDescent="0.25">
      <c r="A63" s="232" t="s">
        <v>340</v>
      </c>
      <c r="B63" s="217">
        <f t="shared" si="10"/>
        <v>8110.7</v>
      </c>
      <c r="C63" s="217">
        <f t="shared" si="10"/>
        <v>8110.7</v>
      </c>
      <c r="D63" s="217">
        <f t="shared" si="0"/>
        <v>100</v>
      </c>
      <c r="E63" s="217">
        <f>C63/C46*100</f>
        <v>0.4750218075344958</v>
      </c>
      <c r="F63" s="178">
        <v>8110.7</v>
      </c>
      <c r="G63" s="178">
        <v>8110.7</v>
      </c>
      <c r="H63" s="175">
        <f t="shared" si="8"/>
        <v>100</v>
      </c>
      <c r="I63" s="175">
        <f>G63/G46*100</f>
        <v>0.49838775337772967</v>
      </c>
      <c r="J63" s="178"/>
      <c r="K63" s="178"/>
      <c r="L63" s="217" t="e">
        <f t="shared" si="9"/>
        <v>#DIV/0!</v>
      </c>
      <c r="M63" s="217" t="e">
        <f>K63/K47*100</f>
        <v>#DIV/0!</v>
      </c>
    </row>
    <row r="64" spans="1:16" s="223" customFormat="1" ht="114.75" customHeight="1" x14ac:dyDescent="0.25">
      <c r="A64" s="232" t="s">
        <v>341</v>
      </c>
      <c r="B64" s="217">
        <f>F64+J64</f>
        <v>4664</v>
      </c>
      <c r="C64" s="217">
        <f t="shared" si="10"/>
        <v>0</v>
      </c>
      <c r="D64" s="217">
        <f t="shared" si="0"/>
        <v>0</v>
      </c>
      <c r="E64" s="217">
        <f>C64/C46*100</f>
        <v>0</v>
      </c>
      <c r="F64" s="175">
        <v>4664</v>
      </c>
      <c r="G64" s="178"/>
      <c r="H64" s="175">
        <f>G64/F64*100</f>
        <v>0</v>
      </c>
      <c r="I64" s="175">
        <f>G64/G46*100</f>
        <v>0</v>
      </c>
      <c r="J64" s="178"/>
      <c r="K64" s="178">
        <v>0</v>
      </c>
      <c r="L64" s="217" t="e">
        <f t="shared" si="9"/>
        <v>#DIV/0!</v>
      </c>
      <c r="M64" s="217">
        <f>K64/K46*100</f>
        <v>0</v>
      </c>
    </row>
    <row r="65" spans="1:16" s="223" customFormat="1" ht="60.75" customHeight="1" x14ac:dyDescent="0.25">
      <c r="A65" s="232" t="s">
        <v>342</v>
      </c>
      <c r="B65" s="217">
        <f t="shared" si="10"/>
        <v>3992.2</v>
      </c>
      <c r="C65" s="217">
        <f t="shared" si="10"/>
        <v>3531.1</v>
      </c>
      <c r="D65" s="217">
        <f t="shared" si="0"/>
        <v>88.449977456039278</v>
      </c>
      <c r="E65" s="217">
        <f>C65/C46*100</f>
        <v>0.20680699626235199</v>
      </c>
      <c r="F65" s="175"/>
      <c r="G65" s="178"/>
      <c r="H65" s="217" t="e">
        <f t="shared" si="8"/>
        <v>#DIV/0!</v>
      </c>
      <c r="I65" s="217">
        <f>G65/G46*100</f>
        <v>0</v>
      </c>
      <c r="J65" s="178">
        <v>3992.2</v>
      </c>
      <c r="K65" s="178">
        <v>3531.1</v>
      </c>
      <c r="L65" s="217">
        <f t="shared" si="9"/>
        <v>88.449977456039278</v>
      </c>
      <c r="M65" s="217">
        <f>K65/K46*100</f>
        <v>4.4111235616784024</v>
      </c>
    </row>
    <row r="66" spans="1:16" s="223" customFormat="1" ht="81.75" customHeight="1" x14ac:dyDescent="0.25">
      <c r="A66" s="233" t="s">
        <v>343</v>
      </c>
      <c r="B66" s="217">
        <f t="shared" si="10"/>
        <v>94247.2</v>
      </c>
      <c r="C66" s="217">
        <f t="shared" si="10"/>
        <v>40367.5</v>
      </c>
      <c r="D66" s="217"/>
      <c r="E66" s="217"/>
      <c r="F66" s="175"/>
      <c r="G66" s="178"/>
      <c r="H66" s="217"/>
      <c r="I66" s="217"/>
      <c r="J66" s="178">
        <v>94247.2</v>
      </c>
      <c r="K66" s="192">
        <v>40367.5</v>
      </c>
      <c r="L66" s="217">
        <f t="shared" si="9"/>
        <v>42.831511174867799</v>
      </c>
      <c r="M66" s="217">
        <f>K66/K46*100</f>
        <v>50.427920584535393</v>
      </c>
    </row>
    <row r="67" spans="1:16" s="223" customFormat="1" ht="88.5" customHeight="1" x14ac:dyDescent="0.25">
      <c r="A67" s="230" t="s">
        <v>344</v>
      </c>
      <c r="B67" s="217">
        <f t="shared" si="10"/>
        <v>18794.5</v>
      </c>
      <c r="C67" s="217">
        <f t="shared" si="10"/>
        <v>0</v>
      </c>
      <c r="D67" s="217"/>
      <c r="E67" s="217"/>
      <c r="F67" s="175"/>
      <c r="G67" s="178"/>
      <c r="H67" s="217"/>
      <c r="I67" s="217"/>
      <c r="J67" s="178">
        <v>18794.5</v>
      </c>
      <c r="K67" s="178"/>
      <c r="L67" s="217">
        <f t="shared" si="9"/>
        <v>0</v>
      </c>
      <c r="M67" s="217">
        <f>K67/K46*100</f>
        <v>0</v>
      </c>
    </row>
    <row r="68" spans="1:16" s="223" customFormat="1" ht="55.5" customHeight="1" x14ac:dyDescent="0.25">
      <c r="A68" s="216" t="s">
        <v>345</v>
      </c>
      <c r="B68" s="217">
        <f>F68+J68</f>
        <v>46091</v>
      </c>
      <c r="C68" s="217">
        <f t="shared" si="10"/>
        <v>12690.8</v>
      </c>
      <c r="D68" s="217">
        <f t="shared" si="0"/>
        <v>27.534225770757846</v>
      </c>
      <c r="E68" s="217">
        <f>C68/C46*100</f>
        <v>0.74326590245709745</v>
      </c>
      <c r="F68" s="175">
        <v>15000</v>
      </c>
      <c r="G68" s="178">
        <v>1388.4</v>
      </c>
      <c r="H68" s="175"/>
      <c r="I68" s="175"/>
      <c r="J68" s="178">
        <v>31091</v>
      </c>
      <c r="K68" s="178">
        <v>11302.4</v>
      </c>
      <c r="L68" s="217">
        <f t="shared" si="9"/>
        <v>36.352642243736128</v>
      </c>
      <c r="M68" s="217">
        <f>K68/K46*100</f>
        <v>14.119193153270645</v>
      </c>
    </row>
    <row r="69" spans="1:16" s="223" customFormat="1" ht="50.1" customHeight="1" x14ac:dyDescent="0.25">
      <c r="A69" s="216" t="s">
        <v>346</v>
      </c>
      <c r="B69" s="217">
        <f t="shared" si="10"/>
        <v>29908.400000000001</v>
      </c>
      <c r="C69" s="217">
        <f t="shared" si="10"/>
        <v>13345.6</v>
      </c>
      <c r="D69" s="217">
        <f t="shared" si="0"/>
        <v>44.621577884473929</v>
      </c>
      <c r="E69" s="217">
        <f>C69/C46*100</f>
        <v>0.78161577109649816</v>
      </c>
      <c r="F69" s="175">
        <v>4000</v>
      </c>
      <c r="G69" s="178">
        <v>2293</v>
      </c>
      <c r="H69" s="175">
        <f t="shared" ref="H69:H77" si="11">G69/F69*100</f>
        <v>57.325000000000003</v>
      </c>
      <c r="I69" s="175">
        <f>G69/G46*100</f>
        <v>0.14090067669808207</v>
      </c>
      <c r="J69" s="178">
        <v>25908.400000000001</v>
      </c>
      <c r="K69" s="178">
        <v>11052.6</v>
      </c>
      <c r="L69" s="217">
        <f>K69/J69*100</f>
        <v>42.660295502616911</v>
      </c>
      <c r="M69" s="217">
        <f>K69/K46*100</f>
        <v>13.807137797798621</v>
      </c>
      <c r="N69" s="234"/>
    </row>
    <row r="70" spans="1:16" s="223" customFormat="1" ht="60" customHeight="1" x14ac:dyDescent="0.25">
      <c r="A70" s="174" t="s">
        <v>347</v>
      </c>
      <c r="B70" s="217">
        <f t="shared" si="10"/>
        <v>181.8</v>
      </c>
      <c r="C70" s="217">
        <f t="shared" si="10"/>
        <v>0</v>
      </c>
      <c r="D70" s="217"/>
      <c r="E70" s="217"/>
      <c r="F70" s="175">
        <v>181.8</v>
      </c>
      <c r="G70" s="178"/>
      <c r="H70" s="175">
        <f t="shared" si="11"/>
        <v>0</v>
      </c>
      <c r="I70" s="175">
        <f>G70/G47*100</f>
        <v>0</v>
      </c>
      <c r="J70" s="178"/>
      <c r="K70" s="178"/>
      <c r="L70" s="217"/>
      <c r="M70" s="217"/>
      <c r="N70" s="234"/>
    </row>
    <row r="71" spans="1:16" s="223" customFormat="1" ht="60.75" customHeight="1" x14ac:dyDescent="0.25">
      <c r="A71" s="216" t="s">
        <v>348</v>
      </c>
      <c r="B71" s="217">
        <f t="shared" si="10"/>
        <v>614</v>
      </c>
      <c r="C71" s="217">
        <f t="shared" si="10"/>
        <v>0</v>
      </c>
      <c r="D71" s="217">
        <f t="shared" si="0"/>
        <v>0</v>
      </c>
      <c r="E71" s="217">
        <f>C71/C46*100</f>
        <v>0</v>
      </c>
      <c r="F71" s="175">
        <v>614</v>
      </c>
      <c r="G71" s="178"/>
      <c r="H71" s="175">
        <f t="shared" si="11"/>
        <v>0</v>
      </c>
      <c r="I71" s="175">
        <f>G71/G46*100</f>
        <v>0</v>
      </c>
      <c r="J71" s="178"/>
      <c r="K71" s="178"/>
      <c r="L71" s="217" t="e">
        <f t="shared" si="9"/>
        <v>#DIV/0!</v>
      </c>
      <c r="M71" s="217" t="e">
        <f>K71/K47*100</f>
        <v>#DIV/0!</v>
      </c>
      <c r="N71" s="234"/>
    </row>
    <row r="72" spans="1:16" s="223" customFormat="1" ht="75" customHeight="1" x14ac:dyDescent="0.25">
      <c r="A72" s="216" t="s">
        <v>349</v>
      </c>
      <c r="B72" s="217">
        <f t="shared" si="10"/>
        <v>19716.400000000001</v>
      </c>
      <c r="C72" s="217">
        <f t="shared" si="10"/>
        <v>0</v>
      </c>
      <c r="D72" s="217">
        <f t="shared" si="0"/>
        <v>0</v>
      </c>
      <c r="E72" s="217">
        <f>C72/C46*100</f>
        <v>0</v>
      </c>
      <c r="F72" s="175"/>
      <c r="G72" s="178"/>
      <c r="H72" s="175"/>
      <c r="I72" s="175"/>
      <c r="J72" s="178">
        <v>19716.400000000001</v>
      </c>
      <c r="K72" s="178"/>
      <c r="L72" s="217">
        <f t="shared" si="9"/>
        <v>0</v>
      </c>
      <c r="M72" s="217">
        <f>K72/K46*100</f>
        <v>0</v>
      </c>
      <c r="N72" s="234"/>
    </row>
    <row r="73" spans="1:16" s="181" customFormat="1" ht="24" customHeight="1" x14ac:dyDescent="0.25">
      <c r="A73" s="182" t="s">
        <v>350</v>
      </c>
      <c r="B73" s="172">
        <f>B74+B75+B76+B84+B85+B86+B83</f>
        <v>2291962.9</v>
      </c>
      <c r="C73" s="172">
        <f>C74+C75+C76+C84+C85+C86+C83</f>
        <v>1381807.7999999998</v>
      </c>
      <c r="D73" s="172">
        <f t="shared" si="0"/>
        <v>60.289274315914966</v>
      </c>
      <c r="E73" s="172">
        <f>C73/C46*100</f>
        <v>80.928753229840225</v>
      </c>
      <c r="F73" s="172">
        <f>F74+F75+F76+F84+F85+F86+F83</f>
        <v>2283753.0999999996</v>
      </c>
      <c r="G73" s="173">
        <f>G74+G75+G76+G84+G85+G86+G83</f>
        <v>1377577.0999999999</v>
      </c>
      <c r="H73" s="172">
        <f t="shared" si="11"/>
        <v>60.320754463343697</v>
      </c>
      <c r="I73" s="172">
        <f>G73/G46*100</f>
        <v>84.649605579494747</v>
      </c>
      <c r="J73" s="173">
        <f>J74+J75+J76+J84+J85+J86</f>
        <v>8209.7999999999993</v>
      </c>
      <c r="K73" s="173">
        <f>K74+K75+K76+K84+K85+K86</f>
        <v>4230.7</v>
      </c>
      <c r="L73" s="172">
        <f t="shared" si="9"/>
        <v>51.532315038125162</v>
      </c>
      <c r="M73" s="172">
        <f>K73/K46*100</f>
        <v>5.2850784323278344</v>
      </c>
      <c r="N73" s="215"/>
      <c r="O73" s="215"/>
      <c r="P73" s="141"/>
    </row>
    <row r="74" spans="1:16" s="223" customFormat="1" ht="46.35" customHeight="1" x14ac:dyDescent="0.25">
      <c r="A74" s="220" t="s">
        <v>351</v>
      </c>
      <c r="B74" s="217">
        <f>F74+J74</f>
        <v>8190.2</v>
      </c>
      <c r="C74" s="217">
        <f>G74+K74</f>
        <v>4230.7</v>
      </c>
      <c r="D74" s="217">
        <f t="shared" si="0"/>
        <v>51.655637224976189</v>
      </c>
      <c r="E74" s="217">
        <f>C74/C46*100</f>
        <v>0.24778067998276246</v>
      </c>
      <c r="F74" s="175">
        <v>0</v>
      </c>
      <c r="G74" s="178"/>
      <c r="H74" s="175" t="e">
        <f t="shared" si="11"/>
        <v>#DIV/0!</v>
      </c>
      <c r="I74" s="175">
        <f>G74/G46*100</f>
        <v>0</v>
      </c>
      <c r="J74" s="178">
        <v>8190.2</v>
      </c>
      <c r="K74" s="178">
        <v>4230.7</v>
      </c>
      <c r="L74" s="217">
        <f t="shared" si="9"/>
        <v>51.655637224976189</v>
      </c>
      <c r="M74" s="217">
        <f>K74/K46*100</f>
        <v>5.2850784323278344</v>
      </c>
    </row>
    <row r="75" spans="1:16" s="223" customFormat="1" ht="48" hidden="1" customHeight="1" x14ac:dyDescent="0.25">
      <c r="A75" s="220" t="s">
        <v>352</v>
      </c>
      <c r="B75" s="217">
        <f>F75+J75</f>
        <v>0</v>
      </c>
      <c r="C75" s="217">
        <f t="shared" ref="C75:C93" si="12">G75+K75</f>
        <v>0</v>
      </c>
      <c r="D75" s="217" t="e">
        <f t="shared" si="0"/>
        <v>#DIV/0!</v>
      </c>
      <c r="E75" s="217">
        <f>C75/C46*100</f>
        <v>0</v>
      </c>
      <c r="F75" s="178"/>
      <c r="G75" s="178"/>
      <c r="H75" s="175" t="e">
        <f t="shared" si="11"/>
        <v>#DIV/0!</v>
      </c>
      <c r="I75" s="175">
        <f>G75/G46*100</f>
        <v>0</v>
      </c>
      <c r="J75" s="178">
        <v>0</v>
      </c>
      <c r="K75" s="178">
        <v>0</v>
      </c>
      <c r="L75" s="217" t="e">
        <f t="shared" si="9"/>
        <v>#DIV/0!</v>
      </c>
      <c r="M75" s="217">
        <f>K75/K46*100</f>
        <v>0</v>
      </c>
    </row>
    <row r="76" spans="1:16" s="229" customFormat="1" ht="44.25" customHeight="1" x14ac:dyDescent="0.2">
      <c r="A76" s="208" t="s">
        <v>353</v>
      </c>
      <c r="B76" s="226">
        <f>SUM(B77:B82)</f>
        <v>284504.60000000003</v>
      </c>
      <c r="C76" s="217">
        <f t="shared" si="12"/>
        <v>151443.1</v>
      </c>
      <c r="D76" s="226">
        <f t="shared" si="0"/>
        <v>53.23045743372866</v>
      </c>
      <c r="E76" s="226">
        <f>C76/C46*100</f>
        <v>8.8696136092602877</v>
      </c>
      <c r="F76" s="227">
        <f>SUM(F77:F82)</f>
        <v>284485.00000000006</v>
      </c>
      <c r="G76" s="200">
        <f>SUM(G77:G82)</f>
        <v>151443.1</v>
      </c>
      <c r="H76" s="227"/>
      <c r="I76" s="227">
        <f>G76/G46*100</f>
        <v>9.3059028657894967</v>
      </c>
      <c r="J76" s="200">
        <f>SUM(J77:J82)</f>
        <v>19.600000000000001</v>
      </c>
      <c r="K76" s="200">
        <f>SUM(K77:K82)</f>
        <v>0</v>
      </c>
      <c r="L76" s="226">
        <f t="shared" si="9"/>
        <v>0</v>
      </c>
      <c r="M76" s="226">
        <f>K76/K46*100</f>
        <v>0</v>
      </c>
    </row>
    <row r="77" spans="1:16" s="223" customFormat="1" ht="111" customHeight="1" x14ac:dyDescent="0.25">
      <c r="A77" s="235" t="s">
        <v>354</v>
      </c>
      <c r="B77" s="236">
        <f t="shared" ref="B77:B93" si="13">F77+J77</f>
        <v>288.8</v>
      </c>
      <c r="C77" s="217">
        <f t="shared" si="12"/>
        <v>2.5</v>
      </c>
      <c r="D77" s="236">
        <f t="shared" si="0"/>
        <v>0.86565096952908571</v>
      </c>
      <c r="E77" s="236">
        <f>C77/C46*100</f>
        <v>1.46418252288488E-4</v>
      </c>
      <c r="F77" s="237">
        <v>288.8</v>
      </c>
      <c r="G77" s="238">
        <v>2.5</v>
      </c>
      <c r="H77" s="236">
        <f t="shared" si="11"/>
        <v>0.86565096952908571</v>
      </c>
      <c r="I77" s="236">
        <f>G77/G46*100</f>
        <v>1.5362044995429792E-4</v>
      </c>
      <c r="J77" s="239">
        <v>0</v>
      </c>
      <c r="K77" s="239"/>
      <c r="L77" s="217" t="e">
        <f>K77/J77*100</f>
        <v>#DIV/0!</v>
      </c>
      <c r="M77" s="236">
        <f>K77/K46*100</f>
        <v>0</v>
      </c>
    </row>
    <row r="78" spans="1:16" s="223" customFormat="1" ht="35.65" customHeight="1" x14ac:dyDescent="0.25">
      <c r="A78" s="240" t="s">
        <v>355</v>
      </c>
      <c r="B78" s="236">
        <f t="shared" si="13"/>
        <v>27099</v>
      </c>
      <c r="C78" s="217">
        <f t="shared" si="12"/>
        <v>14835.3</v>
      </c>
      <c r="D78" s="236">
        <f t="shared" si="0"/>
        <v>54.744824532270563</v>
      </c>
      <c r="E78" s="236">
        <f>C78/C46*100</f>
        <v>0.86886347927016239</v>
      </c>
      <c r="F78" s="237">
        <v>27099</v>
      </c>
      <c r="G78" s="238">
        <v>14835.3</v>
      </c>
      <c r="H78" s="236"/>
      <c r="I78" s="236"/>
      <c r="J78" s="239"/>
      <c r="K78" s="239"/>
      <c r="L78" s="217"/>
      <c r="M78" s="236"/>
    </row>
    <row r="79" spans="1:16" s="223" customFormat="1" ht="105" customHeight="1" x14ac:dyDescent="0.25">
      <c r="A79" s="235" t="s">
        <v>356</v>
      </c>
      <c r="B79" s="236">
        <f t="shared" si="13"/>
        <v>2795.1</v>
      </c>
      <c r="C79" s="217">
        <f t="shared" si="12"/>
        <v>125.2</v>
      </c>
      <c r="D79" s="236">
        <f t="shared" si="0"/>
        <v>4.4792672891846452</v>
      </c>
      <c r="E79" s="236">
        <f>C79/C46*100</f>
        <v>7.3326260746074791E-3</v>
      </c>
      <c r="F79" s="237">
        <v>2795.1</v>
      </c>
      <c r="G79" s="238">
        <v>125.2</v>
      </c>
      <c r="H79" s="236">
        <f>G79/F79*100</f>
        <v>4.4792672891846452</v>
      </c>
      <c r="I79" s="236">
        <f>G79/G41*100</f>
        <v>428.76712328767121</v>
      </c>
      <c r="J79" s="239"/>
      <c r="K79" s="239"/>
      <c r="L79" s="236" t="e">
        <f t="shared" si="9"/>
        <v>#DIV/0!</v>
      </c>
      <c r="M79" s="236">
        <f>K79/K41*100</f>
        <v>0</v>
      </c>
    </row>
    <row r="80" spans="1:16" s="223" customFormat="1" ht="128.25" customHeight="1" x14ac:dyDescent="0.25">
      <c r="A80" s="235" t="s">
        <v>357</v>
      </c>
      <c r="B80" s="236">
        <f t="shared" si="13"/>
        <v>252462.5</v>
      </c>
      <c r="C80" s="217">
        <f t="shared" si="12"/>
        <v>135488.1</v>
      </c>
      <c r="D80" s="236">
        <f t="shared" ref="D80:D93" si="14">C80/B80*100</f>
        <v>53.666623756003375</v>
      </c>
      <c r="E80" s="236">
        <f>C80/C46*100</f>
        <v>7.9351723231551565</v>
      </c>
      <c r="F80" s="237">
        <v>252462.5</v>
      </c>
      <c r="G80" s="238">
        <v>135488.1</v>
      </c>
      <c r="H80" s="237">
        <f>G80/F80*100</f>
        <v>53.666623756003375</v>
      </c>
      <c r="I80" s="237">
        <f>G80/G46*100</f>
        <v>8.325497154181166</v>
      </c>
      <c r="J80" s="238"/>
      <c r="K80" s="239"/>
      <c r="L80" s="236" t="e">
        <f>K80/J80*100</f>
        <v>#DIV/0!</v>
      </c>
      <c r="M80" s="236">
        <f>K80/K46*100</f>
        <v>0</v>
      </c>
    </row>
    <row r="81" spans="1:14" s="223" customFormat="1" ht="114.75" customHeight="1" x14ac:dyDescent="0.25">
      <c r="A81" s="235" t="s">
        <v>358</v>
      </c>
      <c r="B81" s="236">
        <f t="shared" si="13"/>
        <v>20.3</v>
      </c>
      <c r="C81" s="217">
        <f t="shared" si="12"/>
        <v>0</v>
      </c>
      <c r="D81" s="236">
        <f t="shared" si="14"/>
        <v>0</v>
      </c>
      <c r="E81" s="236">
        <f>C81/C46*100</f>
        <v>0</v>
      </c>
      <c r="F81" s="237">
        <v>0.7</v>
      </c>
      <c r="G81" s="238"/>
      <c r="H81" s="237">
        <f>G81/F81*100</f>
        <v>0</v>
      </c>
      <c r="I81" s="237">
        <f>G81/G41*100</f>
        <v>0</v>
      </c>
      <c r="J81" s="238">
        <v>19.600000000000001</v>
      </c>
      <c r="K81" s="238"/>
      <c r="L81" s="236">
        <f>K81/J81*100</f>
        <v>0</v>
      </c>
      <c r="M81" s="236">
        <f>K81/K41*100</f>
        <v>0</v>
      </c>
    </row>
    <row r="82" spans="1:14" s="241" customFormat="1" ht="63.75" customHeight="1" x14ac:dyDescent="0.25">
      <c r="A82" s="235" t="s">
        <v>359</v>
      </c>
      <c r="B82" s="236">
        <f t="shared" si="13"/>
        <v>1838.9</v>
      </c>
      <c r="C82" s="217">
        <f t="shared" si="12"/>
        <v>992</v>
      </c>
      <c r="D82" s="236">
        <f t="shared" si="14"/>
        <v>53.945293381913096</v>
      </c>
      <c r="E82" s="236">
        <f>C82/C46*100</f>
        <v>5.8098762508072041E-2</v>
      </c>
      <c r="F82" s="237">
        <v>1838.9</v>
      </c>
      <c r="G82" s="238">
        <v>992</v>
      </c>
      <c r="H82" s="237">
        <f t="shared" ref="H82:H87" si="15">G82/F82*100</f>
        <v>53.945293381913096</v>
      </c>
      <c r="I82" s="237">
        <f>G82/G46*100</f>
        <v>6.0956594541865423E-2</v>
      </c>
      <c r="J82" s="238">
        <v>0</v>
      </c>
      <c r="K82" s="239"/>
      <c r="L82" s="236" t="e">
        <f>K82/J82*100</f>
        <v>#DIV/0!</v>
      </c>
      <c r="M82" s="236">
        <f>K82/K46*100</f>
        <v>0</v>
      </c>
    </row>
    <row r="83" spans="1:14" s="241" customFormat="1" ht="40.5" customHeight="1" x14ac:dyDescent="0.25">
      <c r="A83" s="242" t="s">
        <v>360</v>
      </c>
      <c r="B83" s="217">
        <f t="shared" si="13"/>
        <v>12883.3</v>
      </c>
      <c r="C83" s="217">
        <f t="shared" si="12"/>
        <v>7797.2</v>
      </c>
      <c r="D83" s="236">
        <f t="shared" si="14"/>
        <v>60.52176072900577</v>
      </c>
      <c r="E83" s="236">
        <f>C83/C46*100</f>
        <v>0.45666095869751944</v>
      </c>
      <c r="F83" s="175">
        <v>12883.3</v>
      </c>
      <c r="G83" s="178">
        <v>7797.2</v>
      </c>
      <c r="H83" s="236">
        <f t="shared" si="15"/>
        <v>60.52176072900577</v>
      </c>
      <c r="I83" s="236"/>
      <c r="J83" s="239"/>
      <c r="K83" s="239"/>
      <c r="L83" s="236"/>
      <c r="M83" s="236"/>
    </row>
    <row r="84" spans="1:14" s="223" customFormat="1" ht="84" customHeight="1" x14ac:dyDescent="0.25">
      <c r="A84" s="174" t="s">
        <v>361</v>
      </c>
      <c r="B84" s="217">
        <f t="shared" si="13"/>
        <v>16.8</v>
      </c>
      <c r="C84" s="217">
        <f t="shared" si="12"/>
        <v>16.8</v>
      </c>
      <c r="D84" s="217">
        <f t="shared" si="14"/>
        <v>100</v>
      </c>
      <c r="E84" s="217">
        <f>C84/C46*100</f>
        <v>9.8393065537863943E-4</v>
      </c>
      <c r="F84" s="175">
        <v>16.8</v>
      </c>
      <c r="G84" s="178">
        <v>16.8</v>
      </c>
      <c r="H84" s="217">
        <f t="shared" si="15"/>
        <v>100</v>
      </c>
      <c r="I84" s="217">
        <f>G84/G46*100</f>
        <v>1.0323294236928822E-3</v>
      </c>
      <c r="J84" s="218"/>
      <c r="K84" s="218"/>
      <c r="L84" s="243" t="e">
        <f>K84/J84*100</f>
        <v>#DIV/0!</v>
      </c>
      <c r="M84" s="243">
        <f>K84/K46*100</f>
        <v>0</v>
      </c>
    </row>
    <row r="85" spans="1:14" s="223" customFormat="1" ht="153.75" customHeight="1" x14ac:dyDescent="0.25">
      <c r="A85" s="216" t="s">
        <v>362</v>
      </c>
      <c r="B85" s="217">
        <f t="shared" si="13"/>
        <v>1466494</v>
      </c>
      <c r="C85" s="217">
        <f t="shared" si="12"/>
        <v>872003.2</v>
      </c>
      <c r="D85" s="217">
        <f t="shared" si="14"/>
        <v>59.461763907660035</v>
      </c>
      <c r="E85" s="217">
        <f>C85/C46*100</f>
        <v>51.070873813587546</v>
      </c>
      <c r="F85" s="175">
        <v>1466494</v>
      </c>
      <c r="G85" s="178">
        <v>872003.2</v>
      </c>
      <c r="H85" s="217">
        <f t="shared" si="15"/>
        <v>59.461763907660035</v>
      </c>
      <c r="I85" s="217">
        <f>G85/G46*100</f>
        <v>53.583009578235064</v>
      </c>
      <c r="J85" s="218"/>
      <c r="K85" s="218"/>
      <c r="L85" s="243" t="e">
        <f>K85/J85*100</f>
        <v>#DIV/0!</v>
      </c>
      <c r="M85" s="243">
        <f>K85/K46*100</f>
        <v>0</v>
      </c>
    </row>
    <row r="86" spans="1:14" s="223" customFormat="1" ht="98.25" customHeight="1" x14ac:dyDescent="0.25">
      <c r="A86" s="216" t="s">
        <v>363</v>
      </c>
      <c r="B86" s="217">
        <f t="shared" si="13"/>
        <v>519874</v>
      </c>
      <c r="C86" s="217">
        <f t="shared" si="12"/>
        <v>346316.79999999999</v>
      </c>
      <c r="D86" s="217">
        <f t="shared" si="14"/>
        <v>66.61552606977844</v>
      </c>
      <c r="E86" s="217">
        <f>C86/C46*100</f>
        <v>20.282840237656739</v>
      </c>
      <c r="F86" s="175">
        <v>519874</v>
      </c>
      <c r="G86" s="178">
        <v>346316.79999999999</v>
      </c>
      <c r="H86" s="217">
        <f t="shared" si="15"/>
        <v>66.61552606977844</v>
      </c>
      <c r="I86" s="217">
        <f>G86/G46*100</f>
        <v>21.280537057093042</v>
      </c>
      <c r="J86" s="218">
        <v>0</v>
      </c>
      <c r="K86" s="218">
        <v>0</v>
      </c>
      <c r="L86" s="243" t="e">
        <f>K86/J86*100</f>
        <v>#DIV/0!</v>
      </c>
      <c r="M86" s="243">
        <f>K86/K46*100</f>
        <v>0</v>
      </c>
    </row>
    <row r="87" spans="1:14" s="245" customFormat="1" ht="28.5" customHeight="1" x14ac:dyDescent="0.25">
      <c r="A87" s="244" t="s">
        <v>364</v>
      </c>
      <c r="B87" s="173">
        <f t="shared" si="13"/>
        <v>150823.19999999998</v>
      </c>
      <c r="C87" s="173">
        <f t="shared" si="12"/>
        <v>90006.599999999991</v>
      </c>
      <c r="D87" s="173">
        <f t="shared" si="14"/>
        <v>59.676893210063177</v>
      </c>
      <c r="E87" s="173">
        <f>C87/C46*100</f>
        <v>5.2714436265716094</v>
      </c>
      <c r="F87" s="173">
        <f>F89+F88+F90+F91</f>
        <v>150823.19999999998</v>
      </c>
      <c r="G87" s="173">
        <f>G89+G88+G90+G91</f>
        <v>90006.599999999991</v>
      </c>
      <c r="H87" s="173">
        <f t="shared" si="15"/>
        <v>59.676893210063177</v>
      </c>
      <c r="I87" s="173">
        <f>G87/G46*100</f>
        <v>5.5307417563426045</v>
      </c>
      <c r="J87" s="173">
        <f>J89+J88</f>
        <v>0</v>
      </c>
      <c r="K87" s="173">
        <f>K89+K88</f>
        <v>0</v>
      </c>
      <c r="L87" s="173" t="e">
        <f t="shared" ref="L87:L96" si="16">K87/J87*100</f>
        <v>#DIV/0!</v>
      </c>
      <c r="M87" s="173">
        <f>K87/K46*100</f>
        <v>0</v>
      </c>
    </row>
    <row r="88" spans="1:14" s="245" customFormat="1" ht="180.75" customHeight="1" x14ac:dyDescent="0.25">
      <c r="A88" s="230" t="s">
        <v>365</v>
      </c>
      <c r="B88" s="218">
        <f t="shared" si="13"/>
        <v>136330.1</v>
      </c>
      <c r="C88" s="218">
        <f t="shared" si="12"/>
        <v>83255.5</v>
      </c>
      <c r="D88" s="218">
        <f t="shared" si="14"/>
        <v>61.069052248916414</v>
      </c>
      <c r="E88" s="218">
        <f>C88/C45*100</f>
        <v>1681.9292929292928</v>
      </c>
      <c r="F88" s="178">
        <v>136330.1</v>
      </c>
      <c r="G88" s="178">
        <v>83255.5</v>
      </c>
      <c r="H88" s="218" t="s">
        <v>366</v>
      </c>
      <c r="I88" s="218">
        <f>G88/G46*100</f>
        <v>5.1158989484680211</v>
      </c>
      <c r="J88" s="218"/>
      <c r="K88" s="218"/>
      <c r="L88" s="218" t="e">
        <f>K88/J88*100</f>
        <v>#DIV/0!</v>
      </c>
      <c r="M88" s="218">
        <f>K88/K45*100</f>
        <v>0</v>
      </c>
    </row>
    <row r="89" spans="1:14" s="245" customFormat="1" ht="130.5" customHeight="1" x14ac:dyDescent="0.25">
      <c r="A89" s="230" t="s">
        <v>367</v>
      </c>
      <c r="B89" s="218">
        <f t="shared" si="13"/>
        <v>8197.2999999999993</v>
      </c>
      <c r="C89" s="218">
        <f t="shared" si="12"/>
        <v>4934.2</v>
      </c>
      <c r="D89" s="218">
        <f t="shared" si="14"/>
        <v>60.192990374879543</v>
      </c>
      <c r="E89" s="218">
        <f>C89/C46*100</f>
        <v>0.28898277617674301</v>
      </c>
      <c r="F89" s="178">
        <v>8197.2999999999993</v>
      </c>
      <c r="G89" s="178">
        <v>4934.2</v>
      </c>
      <c r="H89" s="218" t="s">
        <v>366</v>
      </c>
      <c r="I89" s="218">
        <f>G89/G46*100</f>
        <v>0.30319760966579878</v>
      </c>
      <c r="J89" s="218"/>
      <c r="K89" s="218">
        <v>0</v>
      </c>
      <c r="L89" s="218" t="e">
        <f t="shared" si="16"/>
        <v>#DIV/0!</v>
      </c>
      <c r="M89" s="218">
        <f>K89/K46*100</f>
        <v>0</v>
      </c>
    </row>
    <row r="90" spans="1:14" s="245" customFormat="1" ht="130.5" customHeight="1" x14ac:dyDescent="0.25">
      <c r="A90" s="230" t="s">
        <v>368</v>
      </c>
      <c r="B90" s="218">
        <f t="shared" si="13"/>
        <v>3163.9</v>
      </c>
      <c r="C90" s="218">
        <f t="shared" si="12"/>
        <v>1816.9</v>
      </c>
      <c r="D90" s="218">
        <f t="shared" si="14"/>
        <v>57.425961629634315</v>
      </c>
      <c r="E90" s="218">
        <f>C90/C46*100</f>
        <v>0.10641092903318156</v>
      </c>
      <c r="F90" s="178">
        <v>3163.9</v>
      </c>
      <c r="G90" s="178">
        <v>1816.9</v>
      </c>
      <c r="H90" s="218" t="s">
        <v>366</v>
      </c>
      <c r="I90" s="218">
        <f>G90/G46*100</f>
        <v>0.11164519820878557</v>
      </c>
      <c r="J90" s="218"/>
      <c r="K90" s="218"/>
      <c r="L90" s="218"/>
      <c r="M90" s="218"/>
    </row>
    <row r="91" spans="1:14" s="245" customFormat="1" ht="65.25" customHeight="1" x14ac:dyDescent="0.25">
      <c r="A91" s="230" t="s">
        <v>369</v>
      </c>
      <c r="B91" s="218">
        <f t="shared" si="13"/>
        <v>3131.9</v>
      </c>
      <c r="C91" s="218">
        <f t="shared" si="12"/>
        <v>0</v>
      </c>
      <c r="D91" s="218">
        <f t="shared" si="14"/>
        <v>0</v>
      </c>
      <c r="E91" s="218">
        <f>C91/C46*100</f>
        <v>0</v>
      </c>
      <c r="F91" s="178">
        <v>3131.9</v>
      </c>
      <c r="G91" s="178">
        <v>0</v>
      </c>
      <c r="H91" s="218" t="s">
        <v>366</v>
      </c>
      <c r="I91" s="218">
        <f>G91/G46*100</f>
        <v>0</v>
      </c>
      <c r="J91" s="218"/>
      <c r="K91" s="218"/>
      <c r="L91" s="218"/>
      <c r="M91" s="218"/>
    </row>
    <row r="92" spans="1:14" s="181" customFormat="1" ht="34.5" customHeight="1" x14ac:dyDescent="0.2">
      <c r="A92" s="246" t="s">
        <v>370</v>
      </c>
      <c r="B92" s="247">
        <f t="shared" si="13"/>
        <v>17608.8</v>
      </c>
      <c r="C92" s="248">
        <f t="shared" si="12"/>
        <v>17960.8</v>
      </c>
      <c r="D92" s="248">
        <f t="shared" si="14"/>
        <v>101.99900049975012</v>
      </c>
      <c r="E92" s="248">
        <f>C92/C99*100</f>
        <v>1.0415074418074937</v>
      </c>
      <c r="F92" s="247"/>
      <c r="G92" s="249"/>
      <c r="H92" s="247"/>
      <c r="I92" s="247"/>
      <c r="J92" s="249">
        <v>17608.8</v>
      </c>
      <c r="K92" s="249">
        <v>17960.8</v>
      </c>
      <c r="L92" s="247">
        <f t="shared" si="16"/>
        <v>101.99900049975012</v>
      </c>
      <c r="M92" s="250">
        <f>K92/K99*100</f>
        <v>6.4189202470387965</v>
      </c>
    </row>
    <row r="93" spans="1:14" s="181" customFormat="1" ht="26.25" customHeight="1" x14ac:dyDescent="0.2">
      <c r="A93" s="246" t="s">
        <v>371</v>
      </c>
      <c r="B93" s="247">
        <f t="shared" si="13"/>
        <v>3114</v>
      </c>
      <c r="C93" s="248">
        <f t="shared" si="12"/>
        <v>1631.6</v>
      </c>
      <c r="D93" s="248">
        <f t="shared" si="14"/>
        <v>52.395632626846499</v>
      </c>
      <c r="E93" s="248">
        <f>C93/C99*100</f>
        <v>9.4612909338843865E-2</v>
      </c>
      <c r="F93" s="251">
        <v>1338.5</v>
      </c>
      <c r="G93" s="249">
        <v>1333.6</v>
      </c>
      <c r="H93" s="247">
        <f>G93/F93*100</f>
        <v>99.63391856555846</v>
      </c>
      <c r="I93" s="247">
        <f>G93/G99*100</f>
        <v>8.0322044661008271E-2</v>
      </c>
      <c r="J93" s="249">
        <v>1775.5</v>
      </c>
      <c r="K93" s="249">
        <v>298</v>
      </c>
      <c r="L93" s="247">
        <f t="shared" si="16"/>
        <v>16.784004505773023</v>
      </c>
      <c r="M93" s="250">
        <f>K93/K99*100</f>
        <v>0.10650072567021299</v>
      </c>
    </row>
    <row r="94" spans="1:14" s="181" customFormat="1" ht="75.75" customHeight="1" x14ac:dyDescent="0.2">
      <c r="A94" s="246" t="s">
        <v>372</v>
      </c>
      <c r="B94" s="247"/>
      <c r="C94" s="248"/>
      <c r="D94" s="247"/>
      <c r="E94" s="248"/>
      <c r="F94" s="247"/>
      <c r="G94" s="249"/>
      <c r="H94" s="247" t="e">
        <f>G94/F94*100</f>
        <v>#DIV/0!</v>
      </c>
      <c r="I94" s="247">
        <f>G94/G99*100</f>
        <v>0</v>
      </c>
      <c r="J94" s="249">
        <v>972.9</v>
      </c>
      <c r="K94" s="249">
        <v>972.8</v>
      </c>
      <c r="L94" s="247">
        <f t="shared" si="16"/>
        <v>99.989721451331064</v>
      </c>
      <c r="M94" s="250">
        <f>K94/K99*100</f>
        <v>0.34766411386571539</v>
      </c>
    </row>
    <row r="95" spans="1:14" s="212" customFormat="1" ht="61.5" customHeight="1" x14ac:dyDescent="0.2">
      <c r="A95" s="246" t="s">
        <v>373</v>
      </c>
      <c r="B95" s="251">
        <f>F95+J95-(-972.9)</f>
        <v>-2477.6999999999998</v>
      </c>
      <c r="C95" s="251">
        <f>G95+K95-(-972.9)</f>
        <v>-2481.5</v>
      </c>
      <c r="D95" s="247">
        <f>C95/B95*100</f>
        <v>100.15336804294306</v>
      </c>
      <c r="E95" s="251">
        <f>C95/C99*100</f>
        <v>-0.14389674829881163</v>
      </c>
      <c r="F95" s="251">
        <v>-3450.6</v>
      </c>
      <c r="G95" s="252">
        <v>-3454.4</v>
      </c>
      <c r="H95" s="247">
        <f>G95/F95*100</f>
        <v>100.11012577522752</v>
      </c>
      <c r="I95" s="251">
        <f>G95/G99*100</f>
        <v>-0.2080567419593484</v>
      </c>
      <c r="J95" s="253"/>
      <c r="K95" s="253"/>
      <c r="L95" s="247" t="e">
        <f t="shared" si="16"/>
        <v>#DIV/0!</v>
      </c>
      <c r="M95" s="250">
        <f>K95/K99*100</f>
        <v>0</v>
      </c>
      <c r="N95" s="254"/>
    </row>
    <row r="96" spans="1:14" s="212" customFormat="1" ht="135" customHeight="1" x14ac:dyDescent="0.2">
      <c r="A96" s="246" t="s">
        <v>374</v>
      </c>
      <c r="B96" s="251">
        <f>F96+J96</f>
        <v>0</v>
      </c>
      <c r="C96" s="251">
        <f>G96+K96</f>
        <v>-47.9</v>
      </c>
      <c r="D96" s="247"/>
      <c r="E96" s="251"/>
      <c r="F96" s="251"/>
      <c r="G96" s="252">
        <v>-45.8</v>
      </c>
      <c r="H96" s="247" t="e">
        <f>G96/F96*100</f>
        <v>#DIV/0!</v>
      </c>
      <c r="I96" s="251"/>
      <c r="J96" s="253"/>
      <c r="K96" s="253">
        <v>-2.1</v>
      </c>
      <c r="L96" s="247" t="e">
        <f t="shared" si="16"/>
        <v>#DIV/0!</v>
      </c>
      <c r="M96" s="250">
        <f>K96/K100*100</f>
        <v>-4.8169601036426309E-4</v>
      </c>
      <c r="N96" s="254"/>
    </row>
    <row r="97" spans="1:15" s="262" customFormat="1" ht="55.5" customHeight="1" x14ac:dyDescent="0.25">
      <c r="A97" s="255" t="s">
        <v>375</v>
      </c>
      <c r="B97" s="256"/>
      <c r="C97" s="256"/>
      <c r="D97" s="257"/>
      <c r="E97" s="257"/>
      <c r="F97" s="258">
        <v>46357.3</v>
      </c>
      <c r="G97" s="258">
        <v>35095.4</v>
      </c>
      <c r="H97" s="257">
        <f>G97/F97*100</f>
        <v>75.706307312979831</v>
      </c>
      <c r="I97" s="257">
        <f>G97/G99*100</f>
        <v>2.1137779590551511</v>
      </c>
      <c r="J97" s="259"/>
      <c r="K97" s="259"/>
      <c r="L97" s="260"/>
      <c r="M97" s="261" t="e">
        <f>K97/K101*100</f>
        <v>#DIV/0!</v>
      </c>
    </row>
    <row r="98" spans="1:15" s="266" customFormat="1" ht="49.5" customHeight="1" x14ac:dyDescent="0.25">
      <c r="A98" s="255" t="s">
        <v>376</v>
      </c>
      <c r="B98" s="256"/>
      <c r="C98" s="256"/>
      <c r="D98" s="257"/>
      <c r="E98" s="257"/>
      <c r="F98" s="263"/>
      <c r="G98" s="258"/>
      <c r="H98" s="263"/>
      <c r="I98" s="263"/>
      <c r="J98" s="259">
        <v>330229.40000000002</v>
      </c>
      <c r="K98" s="259">
        <v>180530.9</v>
      </c>
      <c r="L98" s="264">
        <f>K98/J98*100</f>
        <v>54.668330560513375</v>
      </c>
      <c r="M98" s="264">
        <f>K98/K99*100</f>
        <v>64.519033073478695</v>
      </c>
      <c r="N98" s="265"/>
      <c r="O98" s="265"/>
    </row>
    <row r="99" spans="1:15" s="266" customFormat="1" ht="27.75" customHeight="1" x14ac:dyDescent="0.25">
      <c r="A99" s="267" t="s">
        <v>377</v>
      </c>
      <c r="B99" s="268">
        <f>B46+B93+B94+B95+B98+B92+B96</f>
        <v>3071256.6999999997</v>
      </c>
      <c r="C99" s="269">
        <f>C46+C93+C94+C95+C98+C92+C96</f>
        <v>1724500.4000000001</v>
      </c>
      <c r="D99" s="270">
        <f>C99/B99*100</f>
        <v>56.149666682045826</v>
      </c>
      <c r="E99" s="270">
        <f>C99/C100*100</f>
        <v>66.592391099937672</v>
      </c>
      <c r="F99" s="268">
        <f>F46+F93+F94+F95+F98+F97+F96</f>
        <v>2876853.1999999997</v>
      </c>
      <c r="G99" s="269">
        <f>G46+G93+G94+G95+G98+G97+G96</f>
        <v>1660316.2999999998</v>
      </c>
      <c r="H99" s="270">
        <f>G99/F99*100</f>
        <v>57.712930920493264</v>
      </c>
      <c r="I99" s="270">
        <f>G99/G100*100</f>
        <v>70.07616672316712</v>
      </c>
      <c r="J99" s="269">
        <f>J46+J93+J94+J95+J98+J92</f>
        <v>570990.20000000007</v>
      </c>
      <c r="K99" s="269">
        <f>K46+K93+K94+K95+K98+K92+K96</f>
        <v>279810.30000000005</v>
      </c>
      <c r="L99" s="268">
        <f>K99/J99*100</f>
        <v>49.004396222562143</v>
      </c>
      <c r="M99" s="268">
        <f>K99/K100*100</f>
        <v>64.182621508965525</v>
      </c>
      <c r="N99" s="271"/>
    </row>
    <row r="100" spans="1:15" s="278" customFormat="1" ht="21.75" customHeight="1" x14ac:dyDescent="0.25">
      <c r="A100" s="272" t="s">
        <v>378</v>
      </c>
      <c r="B100" s="273">
        <f>B99+B13</f>
        <v>4585050.6999999993</v>
      </c>
      <c r="C100" s="274">
        <f>C99+C13</f>
        <v>2589635.8000000003</v>
      </c>
      <c r="D100" s="273">
        <f>C100/B100*100</f>
        <v>56.479981780790354</v>
      </c>
      <c r="E100" s="275">
        <f>E13+E99</f>
        <v>116.75969752677294</v>
      </c>
      <c r="F100" s="273">
        <f>F99+F13</f>
        <v>4079668.3</v>
      </c>
      <c r="G100" s="274">
        <f>G99+G13</f>
        <v>2369302.4</v>
      </c>
      <c r="H100" s="275">
        <f>G100/F100*100</f>
        <v>58.075858765282462</v>
      </c>
      <c r="I100" s="275">
        <f>I13+I99</f>
        <v>100</v>
      </c>
      <c r="J100" s="274">
        <f>J99+J13</f>
        <v>881969.10000000009</v>
      </c>
      <c r="K100" s="274">
        <f>K99+K13</f>
        <v>435959.60000000003</v>
      </c>
      <c r="L100" s="276">
        <f>K100/J100*100</f>
        <v>49.430257817422401</v>
      </c>
      <c r="M100" s="277">
        <f>M13+M99</f>
        <v>100</v>
      </c>
    </row>
    <row r="101" spans="1:15" s="266" customFormat="1" ht="37.700000000000003" customHeight="1" x14ac:dyDescent="0.25">
      <c r="A101" s="279"/>
      <c r="B101" s="280"/>
      <c r="C101" s="281" t="s">
        <v>379</v>
      </c>
      <c r="D101" s="281"/>
      <c r="E101" s="282"/>
      <c r="F101" s="283"/>
      <c r="G101" s="284"/>
      <c r="H101" s="285"/>
      <c r="I101" s="286" t="s">
        <v>380</v>
      </c>
      <c r="J101" s="287"/>
      <c r="K101" s="287"/>
      <c r="L101" s="288"/>
      <c r="M101" s="289"/>
    </row>
    <row r="102" spans="1:15" s="266" customFormat="1" ht="19.7" customHeight="1" x14ac:dyDescent="0.25">
      <c r="A102" s="290" t="s">
        <v>240</v>
      </c>
      <c r="B102" s="291"/>
      <c r="C102" s="135"/>
      <c r="D102" s="136"/>
      <c r="E102" s="136"/>
      <c r="F102" s="139"/>
      <c r="G102" s="292"/>
      <c r="H102" s="136"/>
      <c r="I102" s="136"/>
      <c r="J102" s="138"/>
      <c r="K102" s="138"/>
      <c r="L102" s="139"/>
      <c r="M102" s="140"/>
    </row>
    <row r="103" spans="1:15" s="266" customFormat="1" ht="21" customHeight="1" x14ac:dyDescent="0.25">
      <c r="A103" s="290" t="s">
        <v>381</v>
      </c>
      <c r="B103" s="293" t="s">
        <v>382</v>
      </c>
      <c r="C103" s="293" t="s">
        <v>383</v>
      </c>
      <c r="D103" s="293" t="s">
        <v>384</v>
      </c>
      <c r="E103" s="293" t="s">
        <v>385</v>
      </c>
      <c r="F103" s="293" t="s">
        <v>386</v>
      </c>
      <c r="G103" s="293" t="s">
        <v>387</v>
      </c>
      <c r="H103" s="293" t="s">
        <v>388</v>
      </c>
      <c r="I103" s="293"/>
      <c r="J103" s="294"/>
      <c r="K103" s="295"/>
      <c r="L103" s="293"/>
      <c r="M103" s="293"/>
      <c r="N103" s="285"/>
      <c r="O103" s="285"/>
    </row>
    <row r="104" spans="1:15" ht="21" customHeight="1" x14ac:dyDescent="0.25">
      <c r="A104" s="290" t="s">
        <v>130</v>
      </c>
      <c r="B104" s="296">
        <f t="shared" ref="B104:H104" si="17">B105+B106</f>
        <v>32660.400000000001</v>
      </c>
      <c r="C104" s="296">
        <f t="shared" si="17"/>
        <v>31604</v>
      </c>
      <c r="D104" s="296">
        <f t="shared" si="17"/>
        <v>36929.800000000003</v>
      </c>
      <c r="E104" s="296">
        <f t="shared" si="17"/>
        <v>35069.9</v>
      </c>
      <c r="F104" s="296">
        <f t="shared" si="17"/>
        <v>44220.7</v>
      </c>
      <c r="G104" s="296">
        <f t="shared" si="17"/>
        <v>26503.599999999999</v>
      </c>
      <c r="H104" s="296">
        <f t="shared" si="17"/>
        <v>23985.599999999999</v>
      </c>
      <c r="I104" s="296"/>
      <c r="J104" s="297"/>
      <c r="K104" s="297"/>
      <c r="L104" s="296"/>
      <c r="M104" s="296"/>
      <c r="N104" s="140"/>
      <c r="O104" s="140"/>
    </row>
    <row r="105" spans="1:15" ht="21" customHeight="1" x14ac:dyDescent="0.25">
      <c r="A105" s="290" t="s">
        <v>279</v>
      </c>
      <c r="B105" s="296">
        <v>8634.9</v>
      </c>
      <c r="C105" s="298">
        <v>9081.1</v>
      </c>
      <c r="D105" s="298">
        <v>13405.7</v>
      </c>
      <c r="E105" s="296">
        <v>13700.4</v>
      </c>
      <c r="F105" s="296">
        <v>21980.400000000001</v>
      </c>
      <c r="G105" s="299">
        <v>6666.3</v>
      </c>
      <c r="H105" s="300">
        <v>5095.5</v>
      </c>
      <c r="I105" s="300"/>
      <c r="J105" s="299"/>
      <c r="K105" s="299"/>
      <c r="L105" s="300"/>
      <c r="M105" s="300"/>
      <c r="N105" s="140"/>
      <c r="O105" s="140"/>
    </row>
    <row r="106" spans="1:15" ht="19.7" customHeight="1" x14ac:dyDescent="0.25">
      <c r="A106" s="290" t="s">
        <v>127</v>
      </c>
      <c r="B106" s="296">
        <v>24025.5</v>
      </c>
      <c r="C106" s="301">
        <v>22522.9</v>
      </c>
      <c r="D106" s="301">
        <v>23524.1</v>
      </c>
      <c r="E106" s="296">
        <v>21369.5</v>
      </c>
      <c r="F106" s="296">
        <v>22240.3</v>
      </c>
      <c r="G106" s="299">
        <v>19837.3</v>
      </c>
      <c r="H106" s="300">
        <v>18890.099999999999</v>
      </c>
      <c r="I106" s="300"/>
      <c r="J106" s="302"/>
      <c r="K106" s="299"/>
      <c r="L106" s="300"/>
      <c r="M106" s="300"/>
      <c r="N106" s="140"/>
      <c r="O106" s="140"/>
    </row>
    <row r="107" spans="1:15" ht="25.5" customHeight="1" x14ac:dyDescent="0.25">
      <c r="A107" s="303" t="s">
        <v>389</v>
      </c>
      <c r="B107" s="304"/>
      <c r="C107" s="304"/>
      <c r="D107" s="304"/>
      <c r="E107" s="304"/>
      <c r="F107" s="305"/>
      <c r="G107" s="306"/>
      <c r="H107" s="305"/>
      <c r="I107" s="304"/>
      <c r="J107" s="307"/>
      <c r="K107" s="306"/>
      <c r="L107" s="305"/>
      <c r="M107" s="305"/>
      <c r="N107" s="140"/>
      <c r="O107" s="140"/>
    </row>
    <row r="108" spans="1:15" customFormat="1" ht="16.5" customHeight="1" x14ac:dyDescent="0.25">
      <c r="A108" s="308"/>
      <c r="B108" s="309"/>
      <c r="C108" s="309"/>
      <c r="D108" s="309"/>
      <c r="E108" s="309"/>
      <c r="F108" s="310"/>
      <c r="G108" s="306"/>
      <c r="H108" s="305"/>
      <c r="I108" s="305"/>
      <c r="J108" s="311"/>
      <c r="K108" s="311"/>
      <c r="L108" s="310"/>
      <c r="M108" s="305"/>
      <c r="N108" s="305"/>
      <c r="O108" s="305"/>
    </row>
    <row r="109" spans="1:15" customFormat="1" ht="16.5" customHeight="1" x14ac:dyDescent="0.25">
      <c r="A109" s="308"/>
      <c r="B109" s="312"/>
      <c r="C109" s="312"/>
      <c r="D109" s="309"/>
      <c r="E109" s="309"/>
      <c r="F109" s="313"/>
      <c r="G109" s="314"/>
      <c r="H109" s="305"/>
      <c r="I109" s="305"/>
      <c r="J109" s="314"/>
      <c r="K109" s="314"/>
      <c r="L109" s="313"/>
      <c r="M109" s="305"/>
      <c r="N109" s="305"/>
      <c r="O109" s="305"/>
    </row>
    <row r="110" spans="1:15" customFormat="1" ht="25.5" customHeight="1" x14ac:dyDescent="0.25">
      <c r="A110" s="308"/>
      <c r="B110" s="312"/>
      <c r="C110" s="312"/>
      <c r="D110" s="309"/>
      <c r="E110" s="309"/>
      <c r="F110" s="315"/>
      <c r="G110" s="311"/>
      <c r="H110" s="305"/>
      <c r="I110" s="305"/>
      <c r="J110" s="314"/>
      <c r="K110" s="314"/>
      <c r="L110" s="313"/>
      <c r="M110" s="305"/>
      <c r="N110" s="305"/>
      <c r="O110" s="305"/>
    </row>
    <row r="111" spans="1:15" customFormat="1" ht="17.25" customHeight="1" x14ac:dyDescent="0.25">
      <c r="A111" s="308"/>
      <c r="B111" s="312"/>
      <c r="C111" s="312"/>
      <c r="D111" s="309"/>
      <c r="E111" s="309"/>
      <c r="F111" s="313"/>
      <c r="G111" s="314"/>
      <c r="H111" s="305"/>
      <c r="I111" s="305"/>
      <c r="J111" s="314"/>
      <c r="K111" s="314"/>
      <c r="L111" s="313"/>
      <c r="M111" s="305"/>
    </row>
    <row r="112" spans="1:15" customFormat="1" ht="26.25" customHeight="1" x14ac:dyDescent="0.25">
      <c r="A112" s="308"/>
      <c r="B112" s="312"/>
      <c r="C112" s="312"/>
      <c r="D112" s="309"/>
      <c r="E112" s="309"/>
      <c r="F112" s="310"/>
      <c r="G112" s="306"/>
      <c r="H112" s="305"/>
      <c r="I112" s="305"/>
      <c r="J112" s="314"/>
      <c r="K112" s="314"/>
      <c r="L112" s="313"/>
      <c r="M112" s="305"/>
    </row>
    <row r="113" spans="1:13" customFormat="1" ht="16.5" customHeight="1" x14ac:dyDescent="0.25">
      <c r="A113" s="308"/>
      <c r="B113" s="309"/>
      <c r="C113" s="309"/>
      <c r="D113" s="309"/>
      <c r="E113" s="309"/>
      <c r="F113" s="310"/>
      <c r="G113" s="306"/>
      <c r="H113" s="305"/>
      <c r="I113" s="305"/>
      <c r="J113" s="306"/>
      <c r="K113" s="306"/>
      <c r="L113" s="310"/>
      <c r="M113" s="305"/>
    </row>
    <row r="114" spans="1:13" customFormat="1" ht="25.5" customHeight="1" x14ac:dyDescent="0.25">
      <c r="A114" s="308"/>
      <c r="B114" s="309"/>
      <c r="C114" s="309"/>
      <c r="D114" s="309"/>
      <c r="E114" s="309"/>
      <c r="F114" s="310"/>
      <c r="G114" s="306"/>
      <c r="H114" s="305"/>
      <c r="I114" s="305"/>
      <c r="J114" s="306"/>
      <c r="K114" s="306"/>
      <c r="L114" s="310"/>
      <c r="M114" s="305"/>
    </row>
    <row r="115" spans="1:13" customFormat="1" ht="25.5" customHeight="1" x14ac:dyDescent="0.25">
      <c r="A115" s="308"/>
      <c r="B115" s="309"/>
      <c r="C115" s="309"/>
      <c r="D115" s="309"/>
      <c r="E115" s="309"/>
      <c r="F115" s="310"/>
      <c r="G115" s="306"/>
      <c r="H115" s="305"/>
      <c r="I115" s="305"/>
      <c r="J115" s="306"/>
      <c r="K115" s="306"/>
      <c r="L115" s="310"/>
      <c r="M115" s="305"/>
    </row>
    <row r="116" spans="1:13" customFormat="1" ht="102" customHeight="1" x14ac:dyDescent="0.25">
      <c r="A116" s="308"/>
      <c r="B116" s="305"/>
      <c r="C116" s="305"/>
      <c r="D116" s="305"/>
      <c r="E116" s="305"/>
      <c r="F116" s="310"/>
      <c r="G116" s="306"/>
      <c r="H116" s="305"/>
      <c r="I116" s="305"/>
      <c r="J116" s="306"/>
      <c r="K116" s="306"/>
      <c r="L116" s="310"/>
      <c r="M116" s="305"/>
    </row>
    <row r="117" spans="1:13" customFormat="1" ht="21.75" customHeight="1" x14ac:dyDescent="0.25">
      <c r="A117" s="308"/>
      <c r="B117" s="305"/>
      <c r="C117" s="305"/>
      <c r="D117" s="305"/>
      <c r="E117" s="305"/>
      <c r="F117" s="310"/>
      <c r="G117" s="306"/>
      <c r="H117" s="305"/>
      <c r="I117" s="305"/>
      <c r="J117" s="306"/>
      <c r="K117" s="306"/>
      <c r="L117" s="310"/>
      <c r="M117" s="305"/>
    </row>
    <row r="118" spans="1:13" customFormat="1" ht="15" customHeight="1" x14ac:dyDescent="0.25">
      <c r="A118" s="308"/>
      <c r="B118" s="305"/>
      <c r="C118" s="305"/>
      <c r="D118" s="305"/>
      <c r="E118" s="305"/>
      <c r="F118" s="310"/>
      <c r="G118" s="306"/>
      <c r="H118" s="305"/>
      <c r="I118" s="305"/>
      <c r="J118" s="306"/>
      <c r="K118" s="306"/>
      <c r="L118" s="310"/>
      <c r="M118" s="305"/>
    </row>
    <row r="119" spans="1:13" customFormat="1" ht="25.5" customHeight="1" x14ac:dyDescent="0.25">
      <c r="A119" s="308"/>
      <c r="B119" s="305"/>
      <c r="C119" s="305"/>
      <c r="D119" s="305"/>
      <c r="E119" s="305"/>
      <c r="F119" s="310"/>
      <c r="G119" s="306"/>
      <c r="H119" s="305"/>
      <c r="I119" s="305"/>
      <c r="J119" s="306"/>
      <c r="K119" s="306"/>
      <c r="L119" s="310"/>
      <c r="M119" s="305"/>
    </row>
    <row r="120" spans="1:13" customFormat="1" ht="25.5" customHeight="1" x14ac:dyDescent="0.25">
      <c r="A120" s="308"/>
      <c r="B120" s="305"/>
      <c r="C120" s="305"/>
      <c r="D120" s="305"/>
      <c r="E120" s="305"/>
      <c r="F120" s="310"/>
      <c r="G120" s="306"/>
      <c r="H120" s="305"/>
      <c r="I120" s="305"/>
      <c r="J120" s="306"/>
      <c r="K120" s="306"/>
      <c r="L120" s="310"/>
      <c r="M120" s="305"/>
    </row>
    <row r="121" spans="1:13" customFormat="1" ht="17.25" customHeight="1" x14ac:dyDescent="0.25">
      <c r="A121" s="308"/>
      <c r="B121" s="305"/>
      <c r="C121" s="305"/>
      <c r="D121" s="305"/>
      <c r="E121" s="305"/>
      <c r="F121" s="310"/>
      <c r="G121" s="306"/>
      <c r="H121" s="305"/>
      <c r="I121" s="305"/>
      <c r="J121" s="306"/>
      <c r="K121" s="306"/>
      <c r="L121" s="310"/>
      <c r="M121" s="305"/>
    </row>
    <row r="122" spans="1:13" customFormat="1" ht="26.25" customHeight="1" x14ac:dyDescent="0.25">
      <c r="A122" s="308"/>
      <c r="B122" s="305"/>
      <c r="C122" s="305"/>
      <c r="D122" s="305"/>
      <c r="E122" s="305"/>
      <c r="F122" s="310"/>
      <c r="G122" s="306"/>
      <c r="H122" s="305"/>
      <c r="I122" s="305"/>
      <c r="J122" s="306"/>
      <c r="K122" s="306"/>
      <c r="L122" s="310"/>
      <c r="M122" s="305"/>
    </row>
    <row r="123" spans="1:13" customFormat="1" ht="16.5" customHeight="1" x14ac:dyDescent="0.25">
      <c r="A123" s="308"/>
      <c r="B123" s="305"/>
      <c r="C123" s="305"/>
      <c r="D123" s="305"/>
      <c r="E123" s="305"/>
      <c r="F123" s="310"/>
      <c r="G123" s="306"/>
      <c r="H123" s="305"/>
      <c r="I123" s="305"/>
      <c r="J123" s="306"/>
      <c r="K123" s="306"/>
      <c r="L123" s="310"/>
      <c r="M123" s="305"/>
    </row>
    <row r="124" spans="1:13" customFormat="1" ht="25.5" customHeight="1" x14ac:dyDescent="0.25">
      <c r="A124" s="308"/>
      <c r="B124" s="305"/>
      <c r="C124" s="305"/>
      <c r="D124" s="305"/>
      <c r="E124" s="305"/>
      <c r="F124" s="310"/>
      <c r="G124" s="306"/>
      <c r="H124" s="305"/>
      <c r="I124" s="305"/>
      <c r="J124" s="306"/>
      <c r="K124" s="306"/>
      <c r="L124" s="310"/>
      <c r="M124" s="305"/>
    </row>
    <row r="125" spans="1:13" customFormat="1" ht="25.5" customHeight="1" x14ac:dyDescent="0.25">
      <c r="A125" s="308"/>
      <c r="B125" s="305"/>
      <c r="C125" s="305"/>
      <c r="D125" s="305"/>
      <c r="E125" s="305"/>
      <c r="F125" s="310"/>
      <c r="G125" s="306"/>
      <c r="H125" s="305"/>
      <c r="I125" s="305"/>
      <c r="J125" s="306"/>
      <c r="K125" s="306"/>
      <c r="L125" s="310"/>
      <c r="M125" s="305"/>
    </row>
    <row r="126" spans="1:13" customFormat="1" ht="102" customHeight="1" x14ac:dyDescent="0.25">
      <c r="A126" s="308"/>
      <c r="B126" s="305"/>
      <c r="C126" s="305"/>
      <c r="D126" s="305"/>
      <c r="E126" s="305"/>
      <c r="F126" s="310"/>
      <c r="G126" s="306"/>
      <c r="H126" s="305"/>
      <c r="I126" s="305"/>
      <c r="J126" s="306"/>
      <c r="K126" s="306"/>
      <c r="L126" s="310"/>
      <c r="M126" s="305"/>
    </row>
    <row r="127" spans="1:13" customFormat="1" ht="21.75" customHeight="1" x14ac:dyDescent="0.25">
      <c r="A127" s="308"/>
      <c r="B127" s="305"/>
      <c r="C127" s="305"/>
      <c r="D127" s="305"/>
      <c r="E127" s="305"/>
      <c r="F127" s="310"/>
      <c r="G127" s="306"/>
      <c r="H127" s="305"/>
      <c r="I127" s="305"/>
      <c r="J127" s="306"/>
      <c r="K127" s="306"/>
      <c r="L127" s="310"/>
      <c r="M127" s="305"/>
    </row>
    <row r="128" spans="1:13" customFormat="1" ht="21.75" customHeight="1" x14ac:dyDescent="0.25">
      <c r="A128" s="308"/>
      <c r="B128" s="305"/>
      <c r="C128" s="305"/>
      <c r="D128" s="305"/>
      <c r="E128" s="305"/>
      <c r="F128" s="310"/>
      <c r="G128" s="306"/>
      <c r="H128" s="305"/>
      <c r="I128" s="305"/>
      <c r="J128" s="306"/>
      <c r="K128" s="306"/>
      <c r="L128" s="310"/>
      <c r="M128" s="305"/>
    </row>
    <row r="129" spans="1:13" customFormat="1" ht="21.75" customHeight="1" x14ac:dyDescent="0.25">
      <c r="A129" s="308"/>
      <c r="B129" s="305"/>
      <c r="C129" s="305"/>
      <c r="D129" s="305"/>
      <c r="E129" s="305"/>
      <c r="F129" s="310"/>
      <c r="G129" s="306"/>
      <c r="H129" s="305"/>
      <c r="I129" s="305"/>
      <c r="J129" s="306"/>
      <c r="K129" s="306"/>
      <c r="L129" s="310"/>
      <c r="M129" s="305"/>
    </row>
    <row r="130" spans="1:13" customFormat="1" ht="21.75" customHeight="1" x14ac:dyDescent="0.25">
      <c r="A130" s="308"/>
      <c r="B130" s="305"/>
      <c r="C130" s="305"/>
      <c r="D130" s="305"/>
      <c r="E130" s="305"/>
      <c r="F130" s="310"/>
      <c r="G130" s="306"/>
      <c r="H130" s="305"/>
      <c r="I130" s="305"/>
      <c r="J130" s="306"/>
      <c r="K130" s="306"/>
      <c r="L130" s="310"/>
      <c r="M130" s="305"/>
    </row>
    <row r="131" spans="1:13" customFormat="1" ht="21.75" customHeight="1" x14ac:dyDescent="0.25">
      <c r="A131" s="308"/>
      <c r="B131" s="305"/>
      <c r="C131" s="305"/>
      <c r="D131" s="305"/>
      <c r="E131" s="305"/>
      <c r="F131" s="310"/>
      <c r="G131" s="306"/>
      <c r="H131" s="305"/>
      <c r="I131" s="305"/>
      <c r="J131" s="306"/>
      <c r="K131" s="306"/>
      <c r="L131" s="310"/>
      <c r="M131" s="305"/>
    </row>
    <row r="132" spans="1:13" customFormat="1" ht="21.75" customHeight="1" x14ac:dyDescent="0.25">
      <c r="A132" s="308"/>
      <c r="B132" s="305"/>
      <c r="C132" s="305"/>
      <c r="D132" s="305"/>
      <c r="E132" s="305"/>
      <c r="F132" s="310"/>
      <c r="G132" s="306"/>
      <c r="H132" s="305"/>
      <c r="I132" s="305"/>
      <c r="J132" s="306"/>
      <c r="K132" s="306"/>
      <c r="L132" s="310"/>
      <c r="M132" s="305"/>
    </row>
  </sheetData>
  <mergeCells count="13">
    <mergeCell ref="C8:C9"/>
    <mergeCell ref="G8:G9"/>
    <mergeCell ref="K8:K9"/>
    <mergeCell ref="A2:M2"/>
    <mergeCell ref="A3:M3"/>
    <mergeCell ref="A5:M5"/>
    <mergeCell ref="A6:A9"/>
    <mergeCell ref="B6:E6"/>
    <mergeCell ref="F6:I6"/>
    <mergeCell ref="J6:M6"/>
    <mergeCell ref="B7:B9"/>
    <mergeCell ref="F7:F9"/>
    <mergeCell ref="J7:J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5"/>
  <sheetViews>
    <sheetView zoomScaleNormal="100" zoomScaleSheetLayoutView="100" workbookViewId="0">
      <pane xSplit="2" ySplit="8" topLeftCell="C104" activePane="bottomRight" state="frozen"/>
      <selection pane="topRight" activeCell="C1" sqref="C1"/>
      <selection pane="bottomLeft" activeCell="A9" sqref="A9"/>
      <selection pane="bottomRight" activeCell="A136" sqref="A136"/>
    </sheetView>
  </sheetViews>
  <sheetFormatPr defaultRowHeight="12.75" x14ac:dyDescent="0.2"/>
  <cols>
    <col min="1" max="1" width="35.7109375" style="91" customWidth="1"/>
    <col min="2" max="2" width="23.7109375" style="7" customWidth="1"/>
    <col min="3" max="3" width="12.140625" style="7" customWidth="1"/>
    <col min="4" max="4" width="12" style="7" customWidth="1"/>
    <col min="5" max="5" width="9.5703125" style="7" customWidth="1"/>
    <col min="6" max="6" width="8.42578125" style="7" customWidth="1"/>
    <col min="7" max="7" width="12.7109375" style="7" customWidth="1"/>
    <col min="8" max="8" width="12.85546875" style="7" customWidth="1"/>
    <col min="9" max="9" width="9.5703125" style="7" customWidth="1"/>
    <col min="10" max="10" width="8.140625" style="7" customWidth="1"/>
    <col min="11" max="11" width="11.7109375" style="7" customWidth="1"/>
    <col min="12" max="12" width="11" style="7" customWidth="1"/>
    <col min="13" max="13" width="8.42578125" style="7" customWidth="1"/>
    <col min="14" max="14" width="8.28515625" style="7" customWidth="1"/>
    <col min="15" max="15" width="8.42578125" style="7" customWidth="1"/>
    <col min="16" max="16" width="19.7109375" style="7" customWidth="1"/>
    <col min="17" max="16384" width="9.140625" style="7"/>
  </cols>
  <sheetData>
    <row r="1" spans="1:17" ht="10.5" customHeight="1" x14ac:dyDescent="0.2">
      <c r="A1" s="65"/>
      <c r="B1" s="19" t="s">
        <v>42</v>
      </c>
      <c r="C1" s="19" t="s">
        <v>42</v>
      </c>
      <c r="D1" s="19" t="s">
        <v>42</v>
      </c>
      <c r="E1" s="19"/>
      <c r="F1" s="19"/>
      <c r="G1" s="354"/>
      <c r="H1" s="354"/>
      <c r="I1" s="46"/>
      <c r="J1" s="46"/>
      <c r="K1" s="46"/>
      <c r="L1" s="46"/>
      <c r="M1" s="46"/>
    </row>
    <row r="2" spans="1:17" s="66" customFormat="1" ht="17.25" customHeight="1" x14ac:dyDescent="0.2">
      <c r="A2" s="337" t="s">
        <v>135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127"/>
      <c r="N2" s="128"/>
    </row>
    <row r="3" spans="1:17" s="66" customFormat="1" ht="14.25" customHeight="1" x14ac:dyDescent="0.2">
      <c r="A3" s="337" t="s">
        <v>136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127"/>
      <c r="N3" s="128"/>
    </row>
    <row r="4" spans="1:17" s="66" customFormat="1" ht="9.75" customHeight="1" x14ac:dyDescent="0.2">
      <c r="A4" s="67"/>
      <c r="B4" s="92"/>
      <c r="C4" s="92"/>
      <c r="D4" s="92"/>
      <c r="E4" s="20"/>
      <c r="F4" s="20"/>
      <c r="G4" s="120"/>
      <c r="H4" s="120"/>
      <c r="I4" s="120"/>
      <c r="J4" s="120"/>
      <c r="K4" s="120"/>
      <c r="L4" s="120"/>
      <c r="M4" s="127"/>
      <c r="N4" s="128"/>
    </row>
    <row r="5" spans="1:17" s="66" customFormat="1" ht="14.25" customHeight="1" x14ac:dyDescent="0.2">
      <c r="A5" s="68"/>
      <c r="C5" s="337" t="s">
        <v>270</v>
      </c>
      <c r="D5" s="338"/>
      <c r="E5" s="338"/>
      <c r="F5" s="93"/>
      <c r="G5" s="8"/>
      <c r="H5" s="8"/>
      <c r="I5" s="8"/>
      <c r="J5" s="121"/>
      <c r="K5" s="8"/>
      <c r="L5" s="8"/>
      <c r="M5" s="127"/>
      <c r="N5" s="128"/>
    </row>
    <row r="6" spans="1:17" s="66" customFormat="1" ht="0.75" customHeight="1" x14ac:dyDescent="0.2">
      <c r="A6" s="339"/>
      <c r="B6" s="339"/>
      <c r="C6" s="339"/>
      <c r="D6" s="339"/>
      <c r="E6" s="340"/>
      <c r="F6" s="340"/>
      <c r="G6" s="340"/>
      <c r="H6" s="8"/>
      <c r="I6" s="8"/>
      <c r="J6" s="121"/>
      <c r="K6" s="8"/>
      <c r="L6" s="8"/>
      <c r="M6" s="129"/>
      <c r="N6" s="128"/>
    </row>
    <row r="7" spans="1:17" s="66" customFormat="1" ht="12.95" customHeight="1" x14ac:dyDescent="0.2">
      <c r="A7" s="341" t="s">
        <v>263</v>
      </c>
      <c r="B7" s="341"/>
      <c r="C7" s="8"/>
      <c r="D7" s="8"/>
      <c r="E7" s="94"/>
      <c r="F7" s="94"/>
      <c r="G7" s="353"/>
      <c r="H7" s="353"/>
      <c r="I7" s="8"/>
      <c r="J7" s="121"/>
      <c r="K7" s="8"/>
      <c r="L7" s="8"/>
      <c r="M7" s="129"/>
      <c r="N7" s="128"/>
    </row>
    <row r="8" spans="1:17" ht="18.75" customHeight="1" x14ac:dyDescent="0.2">
      <c r="A8" s="342"/>
      <c r="B8" s="344"/>
      <c r="C8" s="347" t="s">
        <v>130</v>
      </c>
      <c r="D8" s="347"/>
      <c r="E8" s="347"/>
      <c r="F8" s="348"/>
      <c r="G8" s="346" t="s">
        <v>126</v>
      </c>
      <c r="H8" s="346"/>
      <c r="I8" s="346"/>
      <c r="J8" s="346"/>
      <c r="K8" s="336" t="s">
        <v>127</v>
      </c>
      <c r="L8" s="336"/>
      <c r="M8" s="336"/>
      <c r="N8" s="336"/>
    </row>
    <row r="9" spans="1:17" ht="63.75" customHeight="1" x14ac:dyDescent="0.2">
      <c r="A9" s="343"/>
      <c r="B9" s="345"/>
      <c r="C9" s="9" t="s">
        <v>131</v>
      </c>
      <c r="D9" s="9" t="s">
        <v>132</v>
      </c>
      <c r="E9" s="10" t="s">
        <v>128</v>
      </c>
      <c r="F9" s="9" t="s">
        <v>129</v>
      </c>
      <c r="G9" s="106" t="s">
        <v>125</v>
      </c>
      <c r="H9" s="106" t="s">
        <v>124</v>
      </c>
      <c r="I9" s="10" t="s">
        <v>128</v>
      </c>
      <c r="J9" s="9" t="s">
        <v>129</v>
      </c>
      <c r="K9" s="9" t="s">
        <v>133</v>
      </c>
      <c r="L9" s="9" t="s">
        <v>134</v>
      </c>
      <c r="M9" s="10" t="s">
        <v>128</v>
      </c>
      <c r="N9" s="9" t="s">
        <v>129</v>
      </c>
    </row>
    <row r="10" spans="1:17" ht="21" customHeight="1" x14ac:dyDescent="0.2">
      <c r="A10" s="69" t="s">
        <v>57</v>
      </c>
      <c r="B10" s="70" t="s">
        <v>69</v>
      </c>
      <c r="C10" s="11" t="s">
        <v>78</v>
      </c>
      <c r="D10" s="11" t="s">
        <v>86</v>
      </c>
      <c r="E10" s="11" t="s">
        <v>123</v>
      </c>
      <c r="F10" s="11" t="s">
        <v>3</v>
      </c>
      <c r="G10" s="11" t="s">
        <v>14</v>
      </c>
      <c r="H10" s="11" t="s">
        <v>27</v>
      </c>
      <c r="I10" s="11" t="s">
        <v>70</v>
      </c>
      <c r="J10" s="11" t="s">
        <v>77</v>
      </c>
      <c r="K10" s="11" t="s">
        <v>226</v>
      </c>
      <c r="L10" s="11" t="s">
        <v>227</v>
      </c>
      <c r="M10" s="110">
        <v>13</v>
      </c>
      <c r="N10" s="122">
        <v>14</v>
      </c>
    </row>
    <row r="11" spans="1:17" s="73" customFormat="1" ht="30" customHeight="1" x14ac:dyDescent="0.2">
      <c r="A11" s="71" t="s">
        <v>29</v>
      </c>
      <c r="B11" s="72" t="s">
        <v>103</v>
      </c>
      <c r="C11" s="98">
        <f>C13+C22+C24+C28+C36+C43+C50+C53+C58+C62+C64+C40</f>
        <v>4815711.3</v>
      </c>
      <c r="D11" s="98">
        <f>D13+D22+D24+D28+D36+D43+D50+D53+D58+D62+D64+D40</f>
        <v>2558387.1</v>
      </c>
      <c r="E11" s="98">
        <f>D11/C11*100</f>
        <v>53.125840413232417</v>
      </c>
      <c r="F11" s="5">
        <f>F13+F22+F24+F28+F36+F43+F50+F53+F58+F62+F64+F40</f>
        <v>99.999999999999986</v>
      </c>
      <c r="G11" s="98">
        <f>G13+G22+G24+G28+G36+G40+G43+G50+G53+G58+G62+G64</f>
        <v>4193558.3</v>
      </c>
      <c r="H11" s="98">
        <f>H13+H22+H24+H28+H36+H40+H43+H50+H53+H58+H62+H64</f>
        <v>2298995.9</v>
      </c>
      <c r="I11" s="98">
        <f>H11/G11*100</f>
        <v>54.822080332113188</v>
      </c>
      <c r="J11" s="5">
        <f>J13+J22+J24+J28+J36+J43+J50+J53+J58+J62+J64+J40</f>
        <v>100</v>
      </c>
      <c r="K11" s="98">
        <f>K13+K22+K24+K28+K36+K43+K50+K53+K58+K62+K64+K40</f>
        <v>998739.6</v>
      </c>
      <c r="L11" s="98">
        <f>L13+L22+L24+L28+L36+L43+L50+L53+L58+L62+L64+L40</f>
        <v>475017.5</v>
      </c>
      <c r="M11" s="113">
        <f>L11/K11*100</f>
        <v>47.561696762599581</v>
      </c>
      <c r="N11" s="5">
        <f>N13+N22+N24+N28+N36+N43+N50+N53+N58+N62+N64+N40</f>
        <v>95.12137973864121</v>
      </c>
      <c r="P11" s="74"/>
      <c r="Q11" s="74"/>
    </row>
    <row r="12" spans="1:17" ht="18" customHeight="1" x14ac:dyDescent="0.2">
      <c r="A12" s="75" t="s">
        <v>92</v>
      </c>
      <c r="B12" s="12" t="s">
        <v>42</v>
      </c>
      <c r="C12" s="12"/>
      <c r="D12" s="12"/>
      <c r="E12" s="98"/>
      <c r="F12" s="12"/>
      <c r="G12" s="12" t="s">
        <v>42</v>
      </c>
      <c r="H12" s="12"/>
      <c r="I12" s="98"/>
      <c r="J12" s="12"/>
      <c r="K12" s="98"/>
      <c r="L12" s="98"/>
      <c r="M12" s="113"/>
      <c r="N12" s="6"/>
      <c r="O12" s="49"/>
    </row>
    <row r="13" spans="1:17" s="73" customFormat="1" ht="24" customHeight="1" x14ac:dyDescent="0.2">
      <c r="A13" s="76" t="s">
        <v>56</v>
      </c>
      <c r="B13" s="77" t="s">
        <v>85</v>
      </c>
      <c r="C13" s="102">
        <f>G13+K13-25543.9</f>
        <v>630988.79999999993</v>
      </c>
      <c r="D13" s="102">
        <f>H13+L13-14282.1</f>
        <v>338808</v>
      </c>
      <c r="E13" s="98">
        <f t="shared" ref="E13:E20" si="0">D13/C13*100</f>
        <v>53.694772395326197</v>
      </c>
      <c r="F13" s="5">
        <f>D13*100/D11</f>
        <v>13.243031126915859</v>
      </c>
      <c r="G13" s="98">
        <f>G14+G15+G16+G17+G18+G19+G20+G21</f>
        <v>283995</v>
      </c>
      <c r="H13" s="98">
        <f>H14+H15+H16+H17+H18+H19+H20+H21</f>
        <v>151283.4</v>
      </c>
      <c r="I13" s="98">
        <f t="shared" ref="I13:I21" si="1">H13/G13*100</f>
        <v>53.269740664448321</v>
      </c>
      <c r="J13" s="5">
        <f>H13*100/H11</f>
        <v>6.5804119093905307</v>
      </c>
      <c r="K13" s="98">
        <f>K14+K15+K16+K17+K18+K19+K20+K21</f>
        <v>372537.69999999995</v>
      </c>
      <c r="L13" s="98">
        <f>L14+L15+L16+L17+L18+L19+L20+L21</f>
        <v>201806.7</v>
      </c>
      <c r="M13" s="113">
        <f>L13/K13*100</f>
        <v>54.170812779485146</v>
      </c>
      <c r="N13" s="5">
        <f>L13*100/L11</f>
        <v>42.484055850573924</v>
      </c>
      <c r="P13" s="74"/>
      <c r="Q13" s="74"/>
    </row>
    <row r="14" spans="1:17" ht="39.75" customHeight="1" x14ac:dyDescent="0.2">
      <c r="A14" s="78" t="s">
        <v>73</v>
      </c>
      <c r="B14" s="79" t="s">
        <v>117</v>
      </c>
      <c r="C14" s="99">
        <f>G14+K14</f>
        <v>48126.8</v>
      </c>
      <c r="D14" s="99">
        <f>H14+L14</f>
        <v>26282</v>
      </c>
      <c r="E14" s="100">
        <f t="shared" si="0"/>
        <v>54.609905499638458</v>
      </c>
      <c r="F14" s="100"/>
      <c r="G14" s="100">
        <v>6784.8</v>
      </c>
      <c r="H14" s="100">
        <v>4009.1</v>
      </c>
      <c r="I14" s="100">
        <f t="shared" si="1"/>
        <v>59.089435208112249</v>
      </c>
      <c r="J14" s="100"/>
      <c r="K14" s="100">
        <v>41342</v>
      </c>
      <c r="L14" s="100">
        <v>22272.9</v>
      </c>
      <c r="M14" s="114">
        <f>L14/K14*100</f>
        <v>53.874752068114752</v>
      </c>
      <c r="N14" s="5"/>
    </row>
    <row r="15" spans="1:17" ht="51.75" customHeight="1" x14ac:dyDescent="0.2">
      <c r="A15" s="78" t="s">
        <v>79</v>
      </c>
      <c r="B15" s="79" t="s">
        <v>120</v>
      </c>
      <c r="C15" s="99">
        <f>G15+K15</f>
        <v>7323.7</v>
      </c>
      <c r="D15" s="99">
        <f t="shared" ref="D15:D21" si="2">H15+L15</f>
        <v>4109.3</v>
      </c>
      <c r="E15" s="100">
        <f t="shared" si="0"/>
        <v>56.109616723787155</v>
      </c>
      <c r="F15" s="100"/>
      <c r="G15" s="100">
        <v>7323.7</v>
      </c>
      <c r="H15" s="100">
        <v>4109.3</v>
      </c>
      <c r="I15" s="100">
        <f t="shared" si="1"/>
        <v>56.109616723787155</v>
      </c>
      <c r="J15" s="100"/>
      <c r="K15" s="100"/>
      <c r="L15" s="100"/>
      <c r="M15" s="113"/>
      <c r="N15" s="5"/>
    </row>
    <row r="16" spans="1:17" ht="59.25" customHeight="1" x14ac:dyDescent="0.2">
      <c r="A16" s="78" t="s">
        <v>75</v>
      </c>
      <c r="B16" s="79" t="s">
        <v>21</v>
      </c>
      <c r="C16" s="100">
        <f>G16+K16-25543.9</f>
        <v>395617.69999999995</v>
      </c>
      <c r="D16" s="100">
        <f>H16+L16-14282.1</f>
        <v>213742.30000000002</v>
      </c>
      <c r="E16" s="100">
        <f t="shared" si="0"/>
        <v>54.027486636720255</v>
      </c>
      <c r="F16" s="100"/>
      <c r="G16" s="100">
        <v>109186.6</v>
      </c>
      <c r="H16" s="100">
        <v>59879.3</v>
      </c>
      <c r="I16" s="100">
        <f t="shared" si="1"/>
        <v>54.841253413880452</v>
      </c>
      <c r="J16" s="100"/>
      <c r="K16" s="100">
        <v>311975</v>
      </c>
      <c r="L16" s="100">
        <v>168145.1</v>
      </c>
      <c r="M16" s="114">
        <f t="shared" ref="M16:M21" si="3">L16/K16*100</f>
        <v>53.89697892459332</v>
      </c>
      <c r="N16" s="5"/>
    </row>
    <row r="17" spans="1:17" ht="15.75" customHeight="1" x14ac:dyDescent="0.2">
      <c r="A17" s="78" t="s">
        <v>53</v>
      </c>
      <c r="B17" s="79" t="s">
        <v>24</v>
      </c>
      <c r="C17" s="100">
        <f t="shared" ref="C17:C20" si="4">G17+K17</f>
        <v>16.8</v>
      </c>
      <c r="D17" s="100">
        <f t="shared" si="2"/>
        <v>16.8</v>
      </c>
      <c r="E17" s="100">
        <f t="shared" si="0"/>
        <v>100</v>
      </c>
      <c r="F17" s="100"/>
      <c r="G17" s="100">
        <v>16.8</v>
      </c>
      <c r="H17" s="100">
        <v>16.8</v>
      </c>
      <c r="I17" s="100">
        <f t="shared" si="1"/>
        <v>100</v>
      </c>
      <c r="J17" s="100"/>
      <c r="K17" s="100"/>
      <c r="L17" s="100"/>
      <c r="M17" s="114"/>
      <c r="N17" s="6"/>
    </row>
    <row r="18" spans="1:17" ht="47.25" customHeight="1" x14ac:dyDescent="0.2">
      <c r="A18" s="78" t="s">
        <v>64</v>
      </c>
      <c r="B18" s="79" t="s">
        <v>60</v>
      </c>
      <c r="C18" s="100">
        <f t="shared" si="4"/>
        <v>77032.099999999991</v>
      </c>
      <c r="D18" s="100">
        <f t="shared" si="2"/>
        <v>40214.799999999996</v>
      </c>
      <c r="E18" s="100">
        <f t="shared" si="0"/>
        <v>52.205249499883813</v>
      </c>
      <c r="F18" s="100"/>
      <c r="G18" s="100">
        <v>74225.399999999994</v>
      </c>
      <c r="H18" s="100">
        <v>38464.199999999997</v>
      </c>
      <c r="I18" s="100">
        <f t="shared" si="1"/>
        <v>51.820805276899819</v>
      </c>
      <c r="J18" s="100"/>
      <c r="K18" s="100">
        <v>2806.7</v>
      </c>
      <c r="L18" s="100">
        <v>1750.6</v>
      </c>
      <c r="M18" s="114">
        <f t="shared" si="3"/>
        <v>62.372180852958991</v>
      </c>
      <c r="N18" s="6"/>
    </row>
    <row r="19" spans="1:17" ht="27" customHeight="1" x14ac:dyDescent="0.2">
      <c r="A19" s="78" t="s">
        <v>18</v>
      </c>
      <c r="B19" s="79" t="s">
        <v>63</v>
      </c>
      <c r="C19" s="100">
        <f t="shared" si="4"/>
        <v>4824.6000000000004</v>
      </c>
      <c r="D19" s="100">
        <f t="shared" si="2"/>
        <v>4824.6000000000004</v>
      </c>
      <c r="E19" s="100">
        <f t="shared" si="0"/>
        <v>100</v>
      </c>
      <c r="F19" s="100"/>
      <c r="G19" s="100">
        <v>0</v>
      </c>
      <c r="H19" s="100">
        <v>0</v>
      </c>
      <c r="I19" s="100">
        <v>0</v>
      </c>
      <c r="J19" s="100"/>
      <c r="K19" s="100">
        <v>4824.6000000000004</v>
      </c>
      <c r="L19" s="100">
        <v>4824.6000000000004</v>
      </c>
      <c r="M19" s="114">
        <f t="shared" si="3"/>
        <v>100</v>
      </c>
      <c r="N19" s="6"/>
    </row>
    <row r="20" spans="1:17" x14ac:dyDescent="0.2">
      <c r="A20" s="78" t="s">
        <v>26</v>
      </c>
      <c r="B20" s="79" t="s">
        <v>8</v>
      </c>
      <c r="C20" s="100">
        <f t="shared" si="4"/>
        <v>1679.3</v>
      </c>
      <c r="D20" s="100">
        <f t="shared" si="2"/>
        <v>0</v>
      </c>
      <c r="E20" s="100">
        <f t="shared" si="0"/>
        <v>0</v>
      </c>
      <c r="F20" s="100"/>
      <c r="G20" s="100">
        <v>1000</v>
      </c>
      <c r="H20" s="100">
        <v>0</v>
      </c>
      <c r="I20" s="100">
        <f t="shared" si="1"/>
        <v>0</v>
      </c>
      <c r="J20" s="100"/>
      <c r="K20" s="100">
        <v>679.3</v>
      </c>
      <c r="L20" s="100">
        <v>0</v>
      </c>
      <c r="M20" s="114">
        <f t="shared" si="3"/>
        <v>0</v>
      </c>
      <c r="N20" s="6"/>
    </row>
    <row r="21" spans="1:17" ht="24.75" customHeight="1" x14ac:dyDescent="0.2">
      <c r="A21" s="78" t="s">
        <v>1</v>
      </c>
      <c r="B21" s="79" t="s">
        <v>44</v>
      </c>
      <c r="C21" s="100">
        <f>G21+K21</f>
        <v>96367.8</v>
      </c>
      <c r="D21" s="100">
        <f t="shared" si="2"/>
        <v>49618.2</v>
      </c>
      <c r="E21" s="100">
        <f t="shared" ref="E21:E34" si="5">D21/C21*100</f>
        <v>51.48836021990747</v>
      </c>
      <c r="F21" s="100"/>
      <c r="G21" s="100">
        <v>85457.7</v>
      </c>
      <c r="H21" s="100">
        <v>44804.7</v>
      </c>
      <c r="I21" s="100">
        <f t="shared" si="1"/>
        <v>52.429096500373873</v>
      </c>
      <c r="J21" s="100"/>
      <c r="K21" s="100">
        <v>10910.1</v>
      </c>
      <c r="L21" s="100">
        <v>4813.5</v>
      </c>
      <c r="M21" s="114">
        <f t="shared" si="3"/>
        <v>44.119668930623916</v>
      </c>
      <c r="N21" s="6"/>
    </row>
    <row r="22" spans="1:17" s="73" customFormat="1" ht="22.5" customHeight="1" x14ac:dyDescent="0.2">
      <c r="A22" s="76" t="s">
        <v>2</v>
      </c>
      <c r="B22" s="77" t="s">
        <v>23</v>
      </c>
      <c r="C22" s="98">
        <f>G22+K22</f>
        <v>8190.2</v>
      </c>
      <c r="D22" s="98">
        <f>H22+L22</f>
        <v>4230.7</v>
      </c>
      <c r="E22" s="98">
        <f t="shared" si="5"/>
        <v>51.655637224976189</v>
      </c>
      <c r="F22" s="5">
        <f>D22*100/D11</f>
        <v>0.16536590573021573</v>
      </c>
      <c r="G22" s="98">
        <v>0</v>
      </c>
      <c r="H22" s="98">
        <v>0</v>
      </c>
      <c r="I22" s="98">
        <v>0</v>
      </c>
      <c r="J22" s="5">
        <f>H22*100/H11</f>
        <v>0</v>
      </c>
      <c r="K22" s="98">
        <f>K23</f>
        <v>8190.2</v>
      </c>
      <c r="L22" s="98">
        <f>L23</f>
        <v>4230.7</v>
      </c>
      <c r="M22" s="113">
        <f t="shared" ref="M22:M33" si="6">L22/K22*100</f>
        <v>51.655637224976189</v>
      </c>
      <c r="N22" s="5">
        <f>L22*100/L11</f>
        <v>0.89064087112580059</v>
      </c>
    </row>
    <row r="23" spans="1:17" ht="27.75" customHeight="1" x14ac:dyDescent="0.2">
      <c r="A23" s="80" t="s">
        <v>41</v>
      </c>
      <c r="B23" s="79" t="s">
        <v>66</v>
      </c>
      <c r="C23" s="100">
        <f t="shared" ref="C23:C33" si="7">G23+K23</f>
        <v>8190.2</v>
      </c>
      <c r="D23" s="100">
        <f t="shared" ref="D23:D32" si="8">H23+L23</f>
        <v>4230.7</v>
      </c>
      <c r="E23" s="100">
        <f t="shared" si="5"/>
        <v>51.655637224976189</v>
      </c>
      <c r="F23" s="100"/>
      <c r="G23" s="100">
        <v>0</v>
      </c>
      <c r="H23" s="100">
        <v>0</v>
      </c>
      <c r="I23" s="100">
        <v>0</v>
      </c>
      <c r="J23" s="100"/>
      <c r="K23" s="100">
        <v>8190.2</v>
      </c>
      <c r="L23" s="100">
        <v>4230.7</v>
      </c>
      <c r="M23" s="114">
        <f t="shared" si="6"/>
        <v>51.655637224976189</v>
      </c>
      <c r="N23" s="6"/>
    </row>
    <row r="24" spans="1:17" s="73" customFormat="1" ht="41.25" customHeight="1" x14ac:dyDescent="0.2">
      <c r="A24" s="76" t="s">
        <v>31</v>
      </c>
      <c r="B24" s="77" t="s">
        <v>96</v>
      </c>
      <c r="C24" s="98">
        <f>G24+K24</f>
        <v>41449.799999999996</v>
      </c>
      <c r="D24" s="98">
        <f>H24+L24</f>
        <v>10299</v>
      </c>
      <c r="E24" s="98">
        <f>D24/C24*100</f>
        <v>24.846923266216002</v>
      </c>
      <c r="F24" s="5">
        <f>D24*100/D11</f>
        <v>0.40255831496336109</v>
      </c>
      <c r="G24" s="98">
        <f>G25+G26+G27</f>
        <v>33518.6</v>
      </c>
      <c r="H24" s="98">
        <f>H25+H26+H27</f>
        <v>7938</v>
      </c>
      <c r="I24" s="98">
        <f>H24/G24*100</f>
        <v>23.682373368816119</v>
      </c>
      <c r="J24" s="5">
        <f>H24*100/H11</f>
        <v>0.34528117253275659</v>
      </c>
      <c r="K24" s="98">
        <f>K25+K26+K27</f>
        <v>7931.2</v>
      </c>
      <c r="L24" s="98">
        <f>L25+L26+L27</f>
        <v>2361</v>
      </c>
      <c r="M24" s="113">
        <f t="shared" si="6"/>
        <v>29.768509178938874</v>
      </c>
      <c r="N24" s="98">
        <f t="shared" ref="N24" si="9">N25+N26+N27</f>
        <v>0</v>
      </c>
    </row>
    <row r="25" spans="1:17" ht="26.25" hidden="1" customHeight="1" x14ac:dyDescent="0.2">
      <c r="A25" s="80" t="s">
        <v>252</v>
      </c>
      <c r="B25" s="79" t="s">
        <v>104</v>
      </c>
      <c r="C25" s="100">
        <f>G25+K25</f>
        <v>0</v>
      </c>
      <c r="D25" s="100">
        <f t="shared" si="8"/>
        <v>0</v>
      </c>
      <c r="E25" s="100" t="e">
        <f t="shared" si="5"/>
        <v>#DIV/0!</v>
      </c>
      <c r="F25" s="100"/>
      <c r="G25" s="100">
        <v>0</v>
      </c>
      <c r="H25" s="100">
        <v>0</v>
      </c>
      <c r="I25" s="100" t="e">
        <f t="shared" ref="I25:I27" si="10">H25/G25*100</f>
        <v>#DIV/0!</v>
      </c>
      <c r="J25" s="100"/>
      <c r="K25" s="100">
        <v>0</v>
      </c>
      <c r="L25" s="100">
        <v>0</v>
      </c>
      <c r="M25" s="114" t="e">
        <f>L25/K25*100</f>
        <v>#DIV/0!</v>
      </c>
      <c r="N25" s="6"/>
    </row>
    <row r="26" spans="1:17" ht="45" customHeight="1" x14ac:dyDescent="0.2">
      <c r="A26" s="80" t="s">
        <v>247</v>
      </c>
      <c r="B26" s="79" t="s">
        <v>248</v>
      </c>
      <c r="C26" s="100">
        <f>G26+K26</f>
        <v>41449.799999999996</v>
      </c>
      <c r="D26" s="100">
        <f t="shared" ref="D26" si="11">H26+L26</f>
        <v>10299</v>
      </c>
      <c r="E26" s="100">
        <f t="shared" ref="E26" si="12">D26/C26*100</f>
        <v>24.846923266216002</v>
      </c>
      <c r="F26" s="100"/>
      <c r="G26" s="100">
        <v>33518.6</v>
      </c>
      <c r="H26" s="100">
        <v>7938</v>
      </c>
      <c r="I26" s="100">
        <f t="shared" si="10"/>
        <v>23.682373368816119</v>
      </c>
      <c r="J26" s="100"/>
      <c r="K26" s="100">
        <v>7931.2</v>
      </c>
      <c r="L26" s="100">
        <v>2361</v>
      </c>
      <c r="M26" s="114">
        <f t="shared" ref="M26" si="13">L26/K26*100</f>
        <v>29.768509178938874</v>
      </c>
      <c r="N26" s="6"/>
    </row>
    <row r="27" spans="1:17" ht="41.25" hidden="1" customHeight="1" x14ac:dyDescent="0.2">
      <c r="A27" s="80" t="s">
        <v>236</v>
      </c>
      <c r="B27" s="79" t="s">
        <v>237</v>
      </c>
      <c r="C27" s="100">
        <f>G27+K27</f>
        <v>0</v>
      </c>
      <c r="D27" s="100">
        <f t="shared" si="8"/>
        <v>0</v>
      </c>
      <c r="E27" s="100" t="e">
        <f t="shared" si="5"/>
        <v>#DIV/0!</v>
      </c>
      <c r="F27" s="100"/>
      <c r="G27" s="100">
        <v>0</v>
      </c>
      <c r="H27" s="100">
        <v>0</v>
      </c>
      <c r="I27" s="100" t="e">
        <f t="shared" si="10"/>
        <v>#DIV/0!</v>
      </c>
      <c r="J27" s="100"/>
      <c r="K27" s="100">
        <v>0</v>
      </c>
      <c r="L27" s="100">
        <v>0</v>
      </c>
      <c r="M27" s="114" t="e">
        <f t="shared" si="6"/>
        <v>#DIV/0!</v>
      </c>
      <c r="N27" s="6"/>
    </row>
    <row r="28" spans="1:17" s="73" customFormat="1" ht="21" customHeight="1" x14ac:dyDescent="0.2">
      <c r="A28" s="76" t="s">
        <v>88</v>
      </c>
      <c r="B28" s="77" t="s">
        <v>39</v>
      </c>
      <c r="C28" s="98">
        <f>G28+K28</f>
        <v>331549</v>
      </c>
      <c r="D28" s="98">
        <f t="shared" si="8"/>
        <v>127171.5</v>
      </c>
      <c r="E28" s="98">
        <f t="shared" si="5"/>
        <v>38.356773810206036</v>
      </c>
      <c r="F28" s="5">
        <f>D28*100/D11</f>
        <v>4.9707684970738004</v>
      </c>
      <c r="G28" s="98">
        <f>G29+G30+G31+G32+G33+G34+G35</f>
        <v>113077.59999999999</v>
      </c>
      <c r="H28" s="98">
        <f>H29+H30+H31+H32+H33+H34+H35</f>
        <v>19867.900000000001</v>
      </c>
      <c r="I28" s="98">
        <f>H28/G28*100</f>
        <v>17.570146518850773</v>
      </c>
      <c r="J28" s="5">
        <f>H28*100/H11</f>
        <v>0.86419901836275581</v>
      </c>
      <c r="K28" s="98">
        <f>K29+K30+K31+K32+K33+K34+K35</f>
        <v>218471.40000000002</v>
      </c>
      <c r="L28" s="98">
        <f>L29+L30+L31+L32+L33+L34+L35</f>
        <v>107303.6</v>
      </c>
      <c r="M28" s="113">
        <f>L28/K28*100</f>
        <v>49.115627949470728</v>
      </c>
      <c r="N28" s="5">
        <f>L28*100/L11</f>
        <v>22.589399337919129</v>
      </c>
      <c r="P28" s="74"/>
    </row>
    <row r="29" spans="1:17" hidden="1" x14ac:dyDescent="0.2">
      <c r="A29" s="80" t="s">
        <v>99</v>
      </c>
      <c r="B29" s="79" t="s">
        <v>72</v>
      </c>
      <c r="C29" s="100">
        <f t="shared" si="7"/>
        <v>0</v>
      </c>
      <c r="D29" s="100">
        <f t="shared" si="8"/>
        <v>0</v>
      </c>
      <c r="E29" s="100" t="e">
        <f t="shared" si="5"/>
        <v>#DIV/0!</v>
      </c>
      <c r="F29" s="100"/>
      <c r="G29" s="100">
        <v>0</v>
      </c>
      <c r="H29" s="100">
        <v>0</v>
      </c>
      <c r="I29" s="100" t="e">
        <f t="shared" ref="I29:I35" si="14">H29/G29*100</f>
        <v>#DIV/0!</v>
      </c>
      <c r="J29" s="98"/>
      <c r="K29" s="100">
        <v>0</v>
      </c>
      <c r="L29" s="100">
        <v>0</v>
      </c>
      <c r="M29" s="114" t="e">
        <f t="shared" si="6"/>
        <v>#DIV/0!</v>
      </c>
      <c r="N29" s="6"/>
      <c r="P29" s="49"/>
    </row>
    <row r="30" spans="1:17" x14ac:dyDescent="0.2">
      <c r="A30" s="80" t="s">
        <v>119</v>
      </c>
      <c r="B30" s="79" t="s">
        <v>109</v>
      </c>
      <c r="C30" s="100">
        <f t="shared" si="7"/>
        <v>112</v>
      </c>
      <c r="D30" s="100">
        <f t="shared" si="8"/>
        <v>101.7</v>
      </c>
      <c r="E30" s="100">
        <f>D30/C30*100</f>
        <v>90.803571428571431</v>
      </c>
      <c r="F30" s="100"/>
      <c r="G30" s="100">
        <v>112</v>
      </c>
      <c r="H30" s="100">
        <v>101.7</v>
      </c>
      <c r="I30" s="100">
        <f t="shared" si="14"/>
        <v>90.803571428571431</v>
      </c>
      <c r="J30" s="98"/>
      <c r="K30" s="100">
        <v>0</v>
      </c>
      <c r="L30" s="100">
        <v>0</v>
      </c>
      <c r="M30" s="114">
        <v>0</v>
      </c>
      <c r="N30" s="6"/>
      <c r="P30" s="49"/>
    </row>
    <row r="31" spans="1:17" x14ac:dyDescent="0.2">
      <c r="A31" s="80" t="s">
        <v>229</v>
      </c>
      <c r="B31" s="79" t="s">
        <v>228</v>
      </c>
      <c r="C31" s="100">
        <f>G31+K31</f>
        <v>50</v>
      </c>
      <c r="D31" s="100">
        <f>H31+L31</f>
        <v>0</v>
      </c>
      <c r="E31" s="100">
        <f>D31/C31*100</f>
        <v>0</v>
      </c>
      <c r="F31" s="100"/>
      <c r="G31" s="100">
        <v>0</v>
      </c>
      <c r="H31" s="100">
        <v>0</v>
      </c>
      <c r="I31" s="100">
        <v>0</v>
      </c>
      <c r="J31" s="98"/>
      <c r="K31" s="100">
        <v>50</v>
      </c>
      <c r="L31" s="100">
        <v>0</v>
      </c>
      <c r="M31" s="114">
        <f t="shared" si="6"/>
        <v>0</v>
      </c>
      <c r="N31" s="6"/>
      <c r="P31" s="49"/>
      <c r="Q31" s="49"/>
    </row>
    <row r="32" spans="1:17" x14ac:dyDescent="0.2">
      <c r="A32" s="80" t="s">
        <v>55</v>
      </c>
      <c r="B32" s="79" t="s">
        <v>10</v>
      </c>
      <c r="C32" s="100">
        <f t="shared" si="7"/>
        <v>2365.4</v>
      </c>
      <c r="D32" s="100">
        <f t="shared" si="8"/>
        <v>72.8</v>
      </c>
      <c r="E32" s="100">
        <f t="shared" si="5"/>
        <v>3.0777035596516442</v>
      </c>
      <c r="F32" s="100"/>
      <c r="G32" s="100">
        <v>422.4</v>
      </c>
      <c r="H32" s="100">
        <v>0</v>
      </c>
      <c r="I32" s="100">
        <v>0</v>
      </c>
      <c r="J32" s="98"/>
      <c r="K32" s="100">
        <v>1943</v>
      </c>
      <c r="L32" s="100">
        <v>72.8</v>
      </c>
      <c r="M32" s="114">
        <f t="shared" si="6"/>
        <v>3.7467833247555324</v>
      </c>
      <c r="N32" s="6"/>
      <c r="P32" s="49"/>
    </row>
    <row r="33" spans="1:16" x14ac:dyDescent="0.2">
      <c r="A33" s="80" t="s">
        <v>74</v>
      </c>
      <c r="B33" s="79" t="s">
        <v>13</v>
      </c>
      <c r="C33" s="100">
        <f t="shared" si="7"/>
        <v>17568.7</v>
      </c>
      <c r="D33" s="100">
        <f>H33+L33</f>
        <v>4773.8</v>
      </c>
      <c r="E33" s="100">
        <f t="shared" si="5"/>
        <v>27.172186900567485</v>
      </c>
      <c r="F33" s="100"/>
      <c r="G33" s="100">
        <v>14315</v>
      </c>
      <c r="H33" s="100">
        <v>3435.4</v>
      </c>
      <c r="I33" s="100">
        <f>H33/G33*100</f>
        <v>23.998602864128536</v>
      </c>
      <c r="J33" s="98"/>
      <c r="K33" s="100">
        <v>3253.7</v>
      </c>
      <c r="L33" s="100">
        <v>1338.4</v>
      </c>
      <c r="M33" s="114">
        <f t="shared" si="6"/>
        <v>41.134708178381544</v>
      </c>
      <c r="N33" s="6"/>
      <c r="P33" s="49"/>
    </row>
    <row r="34" spans="1:16" x14ac:dyDescent="0.2">
      <c r="A34" s="80" t="s">
        <v>32</v>
      </c>
      <c r="B34" s="79" t="s">
        <v>16</v>
      </c>
      <c r="C34" s="100">
        <f>G34+K34</f>
        <v>299578.3</v>
      </c>
      <c r="D34" s="100">
        <f>H34+L34</f>
        <v>120739.70000000001</v>
      </c>
      <c r="E34" s="100">
        <f t="shared" si="5"/>
        <v>40.303219558960052</v>
      </c>
      <c r="F34" s="100"/>
      <c r="G34" s="100">
        <v>89406.3</v>
      </c>
      <c r="H34" s="100">
        <v>16134.6</v>
      </c>
      <c r="I34" s="100">
        <f t="shared" si="14"/>
        <v>18.046379281996906</v>
      </c>
      <c r="J34" s="98"/>
      <c r="K34" s="100">
        <v>210172</v>
      </c>
      <c r="L34" s="100">
        <v>104605.1</v>
      </c>
      <c r="M34" s="114">
        <f>L34/K34*100</f>
        <v>49.771187408408352</v>
      </c>
      <c r="N34" s="6"/>
      <c r="P34" s="49"/>
    </row>
    <row r="35" spans="1:16" ht="24" customHeight="1" x14ac:dyDescent="0.2">
      <c r="A35" s="80" t="s">
        <v>35</v>
      </c>
      <c r="B35" s="79" t="s">
        <v>95</v>
      </c>
      <c r="C35" s="100">
        <f t="shared" ref="C35:C45" si="15">G35+K35</f>
        <v>11874.599999999999</v>
      </c>
      <c r="D35" s="100">
        <f t="shared" ref="D35:D47" si="16">H35+L35</f>
        <v>1483.5</v>
      </c>
      <c r="E35" s="100">
        <f t="shared" ref="E35:E43" si="17">D35/C35*100</f>
        <v>12.493052397554445</v>
      </c>
      <c r="F35" s="100"/>
      <c r="G35" s="100">
        <v>8821.9</v>
      </c>
      <c r="H35" s="100">
        <v>196.2</v>
      </c>
      <c r="I35" s="100">
        <f t="shared" si="14"/>
        <v>2.2240107006427188</v>
      </c>
      <c r="J35" s="98"/>
      <c r="K35" s="100">
        <v>3052.7</v>
      </c>
      <c r="L35" s="100">
        <v>1287.3</v>
      </c>
      <c r="M35" s="114">
        <f t="shared" ref="M35:M42" si="18">L35/K35*100</f>
        <v>42.169227241458387</v>
      </c>
      <c r="N35" s="6"/>
      <c r="P35" s="49"/>
    </row>
    <row r="36" spans="1:16" s="73" customFormat="1" ht="27" customHeight="1" x14ac:dyDescent="0.2">
      <c r="A36" s="76" t="s">
        <v>108</v>
      </c>
      <c r="B36" s="77" t="s">
        <v>107</v>
      </c>
      <c r="C36" s="98">
        <f>G36+K36</f>
        <v>161993.9</v>
      </c>
      <c r="D36" s="98">
        <f t="shared" si="16"/>
        <v>33018.800000000003</v>
      </c>
      <c r="E36" s="98">
        <f>D36/C36*100</f>
        <v>20.38274280698224</v>
      </c>
      <c r="F36" s="5">
        <f>D36*100/D11</f>
        <v>1.2906100097205777</v>
      </c>
      <c r="G36" s="98">
        <f>G37+G38+G39</f>
        <v>18175.799999999996</v>
      </c>
      <c r="H36" s="98">
        <f>H37+H38+H39</f>
        <v>3408.6</v>
      </c>
      <c r="I36" s="98">
        <f>H36/G36*100</f>
        <v>18.753507410953031</v>
      </c>
      <c r="J36" s="5">
        <f>H36*100/H11</f>
        <v>0.14826472722287151</v>
      </c>
      <c r="K36" s="98">
        <f>K37+K38+K39</f>
        <v>143818.1</v>
      </c>
      <c r="L36" s="98">
        <f>L37+L38+L39</f>
        <v>29610.2</v>
      </c>
      <c r="M36" s="113">
        <f t="shared" si="18"/>
        <v>20.588646352580099</v>
      </c>
      <c r="N36" s="5">
        <f>L36*100/L11</f>
        <v>6.2334966606493447</v>
      </c>
    </row>
    <row r="37" spans="1:16" x14ac:dyDescent="0.2">
      <c r="A37" s="80" t="s">
        <v>15</v>
      </c>
      <c r="B37" s="79" t="s">
        <v>111</v>
      </c>
      <c r="C37" s="100">
        <f t="shared" si="15"/>
        <v>19653.900000000001</v>
      </c>
      <c r="D37" s="100">
        <f t="shared" si="16"/>
        <v>5952.7000000000007</v>
      </c>
      <c r="E37" s="100">
        <f t="shared" si="17"/>
        <v>30.287627392018891</v>
      </c>
      <c r="F37" s="100"/>
      <c r="G37" s="100">
        <v>6415.4</v>
      </c>
      <c r="H37" s="100">
        <v>107.6</v>
      </c>
      <c r="I37" s="100">
        <f t="shared" ref="I37:I41" si="19">H37/G37*100</f>
        <v>1.6772142033232535</v>
      </c>
      <c r="J37" s="100"/>
      <c r="K37" s="100">
        <v>13238.5</v>
      </c>
      <c r="L37" s="100">
        <v>5845.1</v>
      </c>
      <c r="M37" s="114">
        <f t="shared" si="18"/>
        <v>44.152283113645808</v>
      </c>
      <c r="N37" s="5"/>
    </row>
    <row r="38" spans="1:16" x14ac:dyDescent="0.2">
      <c r="A38" s="80" t="s">
        <v>116</v>
      </c>
      <c r="B38" s="79" t="s">
        <v>9</v>
      </c>
      <c r="C38" s="100">
        <f t="shared" si="15"/>
        <v>49823.3</v>
      </c>
      <c r="D38" s="100">
        <f t="shared" si="16"/>
        <v>4151.5</v>
      </c>
      <c r="E38" s="100">
        <f>D38/C38*100</f>
        <v>8.3324468672287857</v>
      </c>
      <c r="F38" s="100"/>
      <c r="G38" s="100">
        <v>10268.799999999999</v>
      </c>
      <c r="H38" s="100">
        <v>3132.3</v>
      </c>
      <c r="I38" s="100">
        <f t="shared" si="19"/>
        <v>30.503077282642572</v>
      </c>
      <c r="J38" s="100"/>
      <c r="K38" s="100">
        <v>39554.5</v>
      </c>
      <c r="L38" s="100">
        <v>1019.2</v>
      </c>
      <c r="M38" s="114">
        <f t="shared" si="18"/>
        <v>2.576697973681882</v>
      </c>
      <c r="N38" s="5"/>
    </row>
    <row r="39" spans="1:16" x14ac:dyDescent="0.2">
      <c r="A39" s="80" t="s">
        <v>105</v>
      </c>
      <c r="B39" s="79" t="s">
        <v>12</v>
      </c>
      <c r="C39" s="100">
        <f t="shared" si="15"/>
        <v>92516.700000000012</v>
      </c>
      <c r="D39" s="100">
        <f t="shared" si="16"/>
        <v>22914.600000000002</v>
      </c>
      <c r="E39" s="100">
        <f t="shared" si="17"/>
        <v>24.768068899993189</v>
      </c>
      <c r="F39" s="100"/>
      <c r="G39" s="100">
        <v>1491.6</v>
      </c>
      <c r="H39" s="100">
        <v>168.7</v>
      </c>
      <c r="I39" s="100">
        <f t="shared" si="19"/>
        <v>11.310002681684098</v>
      </c>
      <c r="J39" s="100"/>
      <c r="K39" s="100">
        <v>91025.1</v>
      </c>
      <c r="L39" s="100">
        <v>22745.9</v>
      </c>
      <c r="M39" s="114">
        <f t="shared" si="18"/>
        <v>24.988602044930463</v>
      </c>
      <c r="N39" s="5"/>
    </row>
    <row r="40" spans="1:16" x14ac:dyDescent="0.2">
      <c r="A40" s="76" t="s">
        <v>245</v>
      </c>
      <c r="B40" s="77" t="s">
        <v>243</v>
      </c>
      <c r="C40" s="98">
        <f>G40+K40</f>
        <v>83950.9</v>
      </c>
      <c r="D40" s="98">
        <f t="shared" si="16"/>
        <v>4836.5</v>
      </c>
      <c r="E40" s="98">
        <f>D40/C40*100</f>
        <v>5.7611055986296753</v>
      </c>
      <c r="F40" s="5">
        <f>D40*100/D11</f>
        <v>0.18904488691332128</v>
      </c>
      <c r="G40" s="98">
        <f>G42</f>
        <v>58569.8</v>
      </c>
      <c r="H40" s="98">
        <f>H42</f>
        <v>125.2</v>
      </c>
      <c r="I40" s="98">
        <f t="shared" si="19"/>
        <v>0.21376204118846229</v>
      </c>
      <c r="J40" s="5">
        <f>H40*100/H11</f>
        <v>5.4458557320611143E-3</v>
      </c>
      <c r="K40" s="98">
        <f>K42+K41</f>
        <v>25381.1</v>
      </c>
      <c r="L40" s="98">
        <f>L42+L41</f>
        <v>4711.3</v>
      </c>
      <c r="M40" s="114">
        <f>L40/K40*100</f>
        <v>18.562237255280507</v>
      </c>
      <c r="N40" s="5">
        <f>L40*100/L11</f>
        <v>0.99181609098612156</v>
      </c>
    </row>
    <row r="41" spans="1:16" ht="19.5" hidden="1" customHeight="1" x14ac:dyDescent="0.2">
      <c r="A41" s="80" t="s">
        <v>261</v>
      </c>
      <c r="B41" s="79" t="s">
        <v>260</v>
      </c>
      <c r="C41" s="100">
        <f>G41+K41</f>
        <v>0</v>
      </c>
      <c r="D41" s="100">
        <f>H41+L41</f>
        <v>0</v>
      </c>
      <c r="E41" s="100" t="e">
        <f>D41/C41*100</f>
        <v>#DIV/0!</v>
      </c>
      <c r="F41" s="5"/>
      <c r="G41" s="98">
        <v>0</v>
      </c>
      <c r="H41" s="98">
        <v>0</v>
      </c>
      <c r="I41" s="100" t="e">
        <f t="shared" si="19"/>
        <v>#DIV/0!</v>
      </c>
      <c r="J41" s="5"/>
      <c r="K41" s="98">
        <v>0</v>
      </c>
      <c r="L41" s="98">
        <v>0</v>
      </c>
      <c r="M41" s="114" t="e">
        <f>L41/K41*100</f>
        <v>#DIV/0!</v>
      </c>
      <c r="N41" s="5"/>
    </row>
    <row r="42" spans="1:16" ht="24" x14ac:dyDescent="0.2">
      <c r="A42" s="80" t="s">
        <v>246</v>
      </c>
      <c r="B42" s="79" t="s">
        <v>244</v>
      </c>
      <c r="C42" s="100">
        <f>G42+K42</f>
        <v>83950.9</v>
      </c>
      <c r="D42" s="100">
        <f>H42+L42</f>
        <v>4836.5</v>
      </c>
      <c r="E42" s="100">
        <f>D42/C42*100</f>
        <v>5.7611055986296753</v>
      </c>
      <c r="F42" s="100"/>
      <c r="G42" s="100">
        <v>58569.8</v>
      </c>
      <c r="H42" s="100">
        <v>125.2</v>
      </c>
      <c r="I42" s="100">
        <f>H42/G42*100</f>
        <v>0.21376204118846229</v>
      </c>
      <c r="J42" s="6"/>
      <c r="K42" s="100">
        <v>25381.1</v>
      </c>
      <c r="L42" s="100">
        <v>4711.3</v>
      </c>
      <c r="M42" s="114">
        <f t="shared" si="18"/>
        <v>18.562237255280507</v>
      </c>
      <c r="N42" s="6"/>
    </row>
    <row r="43" spans="1:16" s="73" customFormat="1" ht="16.5" customHeight="1" x14ac:dyDescent="0.2">
      <c r="A43" s="76" t="s">
        <v>122</v>
      </c>
      <c r="B43" s="77" t="s">
        <v>118</v>
      </c>
      <c r="C43" s="98">
        <f>G43+K43</f>
        <v>3034893.8</v>
      </c>
      <c r="D43" s="98">
        <f>H43+L43</f>
        <v>1762307</v>
      </c>
      <c r="E43" s="98">
        <f t="shared" si="17"/>
        <v>58.068160408117087</v>
      </c>
      <c r="F43" s="5">
        <f>D43*100/D11</f>
        <v>68.88351649365336</v>
      </c>
      <c r="G43" s="98">
        <f>G44+G45+G46+G47+G48+G49</f>
        <v>3034304.8</v>
      </c>
      <c r="H43" s="98">
        <f>H44+H45+H46+H47+H48+H49</f>
        <v>1762252.8</v>
      </c>
      <c r="I43" s="98">
        <f>H43/G43*100</f>
        <v>58.07764598994801</v>
      </c>
      <c r="J43" s="5">
        <f>H43*100/H11</f>
        <v>76.653151056076268</v>
      </c>
      <c r="K43" s="98">
        <f>K44+K45+K46+K48+K49+K47</f>
        <v>589</v>
      </c>
      <c r="L43" s="98">
        <f>L44+L45+L46+L48+L49+L47</f>
        <v>54.2</v>
      </c>
      <c r="M43" s="113">
        <f>L43/K43*100</f>
        <v>9.2020373514431242</v>
      </c>
      <c r="N43" s="5">
        <f>L43*100/L11</f>
        <v>1.141010594346524E-2</v>
      </c>
    </row>
    <row r="44" spans="1:16" x14ac:dyDescent="0.2">
      <c r="A44" s="80" t="s">
        <v>51</v>
      </c>
      <c r="B44" s="79" t="s">
        <v>121</v>
      </c>
      <c r="C44" s="100">
        <f t="shared" si="15"/>
        <v>707230.9</v>
      </c>
      <c r="D44" s="100">
        <f t="shared" si="16"/>
        <v>409262.6</v>
      </c>
      <c r="E44" s="100">
        <f>D44/C44*100</f>
        <v>57.868314294525305</v>
      </c>
      <c r="F44" s="100"/>
      <c r="G44" s="100">
        <v>707230.9</v>
      </c>
      <c r="H44" s="100">
        <v>409262.6</v>
      </c>
      <c r="I44" s="100">
        <f>H44/G44*100</f>
        <v>57.868314294525305</v>
      </c>
      <c r="J44" s="100"/>
      <c r="K44" s="100"/>
      <c r="L44" s="100"/>
      <c r="M44" s="114"/>
      <c r="N44" s="6"/>
    </row>
    <row r="45" spans="1:16" x14ac:dyDescent="0.2">
      <c r="A45" s="80" t="s">
        <v>43</v>
      </c>
      <c r="B45" s="79" t="s">
        <v>22</v>
      </c>
      <c r="C45" s="100">
        <f t="shared" si="15"/>
        <v>1993798.4</v>
      </c>
      <c r="D45" s="100">
        <f t="shared" si="16"/>
        <v>1170448.3</v>
      </c>
      <c r="E45" s="100">
        <f t="shared" ref="E45:E51" si="20">D45/C45*100</f>
        <v>58.704445745367238</v>
      </c>
      <c r="F45" s="100"/>
      <c r="G45" s="100">
        <v>1993798.4</v>
      </c>
      <c r="H45" s="100">
        <v>1170448.3</v>
      </c>
      <c r="I45" s="100">
        <f t="shared" ref="I45:I61" si="21">H45/G45*100</f>
        <v>58.704445745367238</v>
      </c>
      <c r="J45" s="100"/>
      <c r="K45" s="100"/>
      <c r="L45" s="100"/>
      <c r="M45" s="114"/>
      <c r="N45" s="6"/>
    </row>
    <row r="46" spans="1:16" x14ac:dyDescent="0.2">
      <c r="A46" s="80" t="s">
        <v>232</v>
      </c>
      <c r="B46" s="79" t="s">
        <v>231</v>
      </c>
      <c r="C46" s="100">
        <f>G46+K46</f>
        <v>201739</v>
      </c>
      <c r="D46" s="100">
        <f t="shared" si="16"/>
        <v>108415.2</v>
      </c>
      <c r="E46" s="100">
        <f t="shared" si="20"/>
        <v>53.740327849349903</v>
      </c>
      <c r="F46" s="100"/>
      <c r="G46" s="100">
        <v>201739</v>
      </c>
      <c r="H46" s="100">
        <v>108415.2</v>
      </c>
      <c r="I46" s="100">
        <f>H46/G46*100</f>
        <v>53.740327849349903</v>
      </c>
      <c r="J46" s="100"/>
      <c r="K46" s="100"/>
      <c r="L46" s="100"/>
      <c r="M46" s="114"/>
      <c r="N46" s="6"/>
    </row>
    <row r="47" spans="1:16" ht="24" x14ac:dyDescent="0.2">
      <c r="A47" s="80" t="s">
        <v>239</v>
      </c>
      <c r="B47" s="79" t="s">
        <v>238</v>
      </c>
      <c r="C47" s="100">
        <f>G47+K47</f>
        <v>286.10000000000002</v>
      </c>
      <c r="D47" s="100">
        <f t="shared" si="16"/>
        <v>103.5</v>
      </c>
      <c r="E47" s="100">
        <f t="shared" si="20"/>
        <v>36.176162181055574</v>
      </c>
      <c r="F47" s="100"/>
      <c r="G47" s="100">
        <v>286.10000000000002</v>
      </c>
      <c r="H47" s="100">
        <v>103.5</v>
      </c>
      <c r="I47" s="100">
        <f>H47/G47*100</f>
        <v>36.176162181055574</v>
      </c>
      <c r="J47" s="100"/>
      <c r="K47" s="100"/>
      <c r="L47" s="100"/>
      <c r="M47" s="114"/>
      <c r="N47" s="6"/>
    </row>
    <row r="48" spans="1:16" x14ac:dyDescent="0.2">
      <c r="A48" s="80" t="s">
        <v>5</v>
      </c>
      <c r="B48" s="79" t="s">
        <v>93</v>
      </c>
      <c r="C48" s="100">
        <f t="shared" ref="C48:C51" si="22">G48+K48</f>
        <v>926.3</v>
      </c>
      <c r="D48" s="100">
        <f t="shared" ref="D48:D51" si="23">H48+L48</f>
        <v>147.80000000000001</v>
      </c>
      <c r="E48" s="100">
        <f t="shared" si="20"/>
        <v>15.955953794666957</v>
      </c>
      <c r="F48" s="100"/>
      <c r="G48" s="100">
        <v>337.3</v>
      </c>
      <c r="H48" s="100">
        <v>93.6</v>
      </c>
      <c r="I48" s="100">
        <f t="shared" si="21"/>
        <v>27.749777646012447</v>
      </c>
      <c r="J48" s="100"/>
      <c r="K48" s="100">
        <v>589</v>
      </c>
      <c r="L48" s="100">
        <v>54.2</v>
      </c>
      <c r="M48" s="114">
        <f t="shared" ref="M48:M51" si="24">L48/K48*100</f>
        <v>9.2020373514431242</v>
      </c>
      <c r="N48" s="6"/>
    </row>
    <row r="49" spans="1:14" x14ac:dyDescent="0.2">
      <c r="A49" s="80" t="s">
        <v>45</v>
      </c>
      <c r="B49" s="79" t="s">
        <v>101</v>
      </c>
      <c r="C49" s="100">
        <f t="shared" si="22"/>
        <v>130913.1</v>
      </c>
      <c r="D49" s="100">
        <f t="shared" si="23"/>
        <v>73929.600000000006</v>
      </c>
      <c r="E49" s="100">
        <f t="shared" si="20"/>
        <v>56.472270536714817</v>
      </c>
      <c r="F49" s="100"/>
      <c r="G49" s="100">
        <v>130913.1</v>
      </c>
      <c r="H49" s="100">
        <v>73929.600000000006</v>
      </c>
      <c r="I49" s="100">
        <f t="shared" si="21"/>
        <v>56.472270536714817</v>
      </c>
      <c r="J49" s="100"/>
      <c r="K49" s="100"/>
      <c r="L49" s="100"/>
      <c r="M49" s="114"/>
      <c r="N49" s="6"/>
    </row>
    <row r="50" spans="1:14" s="73" customFormat="1" ht="14.25" customHeight="1" x14ac:dyDescent="0.2">
      <c r="A50" s="76" t="s">
        <v>4</v>
      </c>
      <c r="B50" s="77" t="s">
        <v>62</v>
      </c>
      <c r="C50" s="98">
        <f>G50+K50</f>
        <v>274866.90000000002</v>
      </c>
      <c r="D50" s="98">
        <f>H50+L50</f>
        <v>144934.09999999998</v>
      </c>
      <c r="E50" s="98">
        <f t="shared" si="20"/>
        <v>52.728829844553836</v>
      </c>
      <c r="F50" s="5">
        <f>D50*100/D11</f>
        <v>5.6650574887592251</v>
      </c>
      <c r="G50" s="98">
        <f>G51+G52</f>
        <v>150186.6</v>
      </c>
      <c r="H50" s="98">
        <f>H51+H52</f>
        <v>80350.399999999994</v>
      </c>
      <c r="I50" s="98">
        <f t="shared" si="21"/>
        <v>53.500378862028967</v>
      </c>
      <c r="J50" s="5">
        <f>H50*100/H11</f>
        <v>3.4950214569760649</v>
      </c>
      <c r="K50" s="98">
        <f>K51+K52</f>
        <v>124680.3</v>
      </c>
      <c r="L50" s="98">
        <f>L51+L52</f>
        <v>64583.7</v>
      </c>
      <c r="M50" s="113">
        <f>L50/K50*100</f>
        <v>51.799442253507564</v>
      </c>
      <c r="N50" s="5">
        <f>L50*100/L11</f>
        <v>13.596067513302142</v>
      </c>
    </row>
    <row r="51" spans="1:14" x14ac:dyDescent="0.2">
      <c r="A51" s="80" t="s">
        <v>7</v>
      </c>
      <c r="B51" s="79" t="s">
        <v>67</v>
      </c>
      <c r="C51" s="100">
        <f t="shared" si="22"/>
        <v>219279.90000000002</v>
      </c>
      <c r="D51" s="100">
        <f t="shared" si="23"/>
        <v>114491.79999999999</v>
      </c>
      <c r="E51" s="100">
        <f t="shared" si="20"/>
        <v>52.212628699666489</v>
      </c>
      <c r="F51" s="100"/>
      <c r="G51" s="100">
        <v>94599.6</v>
      </c>
      <c r="H51" s="100">
        <v>49908.1</v>
      </c>
      <c r="I51" s="100">
        <f t="shared" si="21"/>
        <v>52.75719981902671</v>
      </c>
      <c r="J51" s="100"/>
      <c r="K51" s="100">
        <v>124680.3</v>
      </c>
      <c r="L51" s="100">
        <v>64583.7</v>
      </c>
      <c r="M51" s="114">
        <f t="shared" si="24"/>
        <v>51.799442253507564</v>
      </c>
      <c r="N51" s="6"/>
    </row>
    <row r="52" spans="1:14" ht="27" customHeight="1" x14ac:dyDescent="0.2">
      <c r="A52" s="80" t="s">
        <v>97</v>
      </c>
      <c r="B52" s="79" t="s">
        <v>100</v>
      </c>
      <c r="C52" s="100">
        <f t="shared" ref="C52:C59" si="25">G52+K52</f>
        <v>55587</v>
      </c>
      <c r="D52" s="100">
        <f t="shared" ref="D52:D59" si="26">H52+L52</f>
        <v>30442.3</v>
      </c>
      <c r="E52" s="100">
        <f t="shared" ref="E52:E59" si="27">D52/C52*100</f>
        <v>54.765142929102126</v>
      </c>
      <c r="F52" s="100"/>
      <c r="G52" s="100">
        <v>55587</v>
      </c>
      <c r="H52" s="100">
        <v>30442.3</v>
      </c>
      <c r="I52" s="100">
        <f t="shared" si="21"/>
        <v>54.765142929102126</v>
      </c>
      <c r="J52" s="100"/>
      <c r="K52" s="100"/>
      <c r="L52" s="100"/>
      <c r="M52" s="114"/>
      <c r="N52" s="6"/>
    </row>
    <row r="53" spans="1:14" s="73" customFormat="1" ht="19.5" customHeight="1" x14ac:dyDescent="0.2">
      <c r="A53" s="76" t="s">
        <v>0</v>
      </c>
      <c r="B53" s="77" t="s">
        <v>112</v>
      </c>
      <c r="C53" s="98">
        <f t="shared" si="25"/>
        <v>92899.5</v>
      </c>
      <c r="D53" s="98">
        <f t="shared" si="26"/>
        <v>58558.999999999993</v>
      </c>
      <c r="E53" s="98">
        <f t="shared" si="27"/>
        <v>63.034784901963945</v>
      </c>
      <c r="F53" s="5">
        <f>D53*100/D11</f>
        <v>2.2889030358228428</v>
      </c>
      <c r="G53" s="98">
        <f>G54+G55+G56+G57</f>
        <v>70180.3</v>
      </c>
      <c r="H53" s="98">
        <f>H54+H55+H56+H57</f>
        <v>43886.899999999994</v>
      </c>
      <c r="I53" s="98">
        <f t="shared" si="21"/>
        <v>62.534500422483219</v>
      </c>
      <c r="J53" s="5">
        <f>H53*100/H11</f>
        <v>1.9089594722635213</v>
      </c>
      <c r="K53" s="98">
        <f>K54+K55+K56+K57</f>
        <v>22719.200000000001</v>
      </c>
      <c r="L53" s="98">
        <f>L54+L55+L56+L57</f>
        <v>14672.099999999999</v>
      </c>
      <c r="M53" s="113">
        <f t="shared" ref="M53:M59" si="28">L53/K53*100</f>
        <v>64.580178879538011</v>
      </c>
      <c r="N53" s="5">
        <f>L53*100/L11</f>
        <v>3.0887493618656148</v>
      </c>
    </row>
    <row r="54" spans="1:14" x14ac:dyDescent="0.2">
      <c r="A54" s="80" t="s">
        <v>115</v>
      </c>
      <c r="B54" s="79" t="s">
        <v>113</v>
      </c>
      <c r="C54" s="100">
        <f t="shared" si="25"/>
        <v>35139.100000000006</v>
      </c>
      <c r="D54" s="100">
        <f t="shared" si="26"/>
        <v>20943.3</v>
      </c>
      <c r="E54" s="100">
        <f t="shared" si="27"/>
        <v>59.601128088084195</v>
      </c>
      <c r="F54" s="100"/>
      <c r="G54" s="100">
        <v>17476.400000000001</v>
      </c>
      <c r="H54" s="100">
        <v>11095</v>
      </c>
      <c r="I54" s="100">
        <f t="shared" si="21"/>
        <v>63.485614886361027</v>
      </c>
      <c r="J54" s="100"/>
      <c r="K54" s="100">
        <v>17662.7</v>
      </c>
      <c r="L54" s="100">
        <v>9848.2999999999993</v>
      </c>
      <c r="M54" s="114">
        <f t="shared" si="28"/>
        <v>55.757613501899471</v>
      </c>
      <c r="N54" s="6"/>
    </row>
    <row r="55" spans="1:14" x14ac:dyDescent="0.2">
      <c r="A55" s="80" t="s">
        <v>102</v>
      </c>
      <c r="B55" s="79" t="s">
        <v>17</v>
      </c>
      <c r="C55" s="100">
        <f t="shared" si="25"/>
        <v>26630.1</v>
      </c>
      <c r="D55" s="100">
        <f t="shared" si="26"/>
        <v>20590.2</v>
      </c>
      <c r="E55" s="100">
        <f t="shared" si="27"/>
        <v>77.319274054547307</v>
      </c>
      <c r="F55" s="100"/>
      <c r="G55" s="100">
        <v>21573.599999999999</v>
      </c>
      <c r="H55" s="100">
        <v>15766.4</v>
      </c>
      <c r="I55" s="100">
        <f t="shared" si="21"/>
        <v>73.081914933066344</v>
      </c>
      <c r="J55" s="100"/>
      <c r="K55" s="100">
        <v>5056.5</v>
      </c>
      <c r="L55" s="100">
        <v>4823.8</v>
      </c>
      <c r="M55" s="114">
        <f t="shared" si="28"/>
        <v>95.398002570948293</v>
      </c>
      <c r="N55" s="6"/>
    </row>
    <row r="56" spans="1:14" x14ac:dyDescent="0.2">
      <c r="A56" s="80" t="s">
        <v>84</v>
      </c>
      <c r="B56" s="79" t="s">
        <v>20</v>
      </c>
      <c r="C56" s="100">
        <f t="shared" si="25"/>
        <v>27407.8</v>
      </c>
      <c r="D56" s="100">
        <f t="shared" si="26"/>
        <v>14837.8</v>
      </c>
      <c r="E56" s="100">
        <f t="shared" si="27"/>
        <v>54.13714344091828</v>
      </c>
      <c r="F56" s="100"/>
      <c r="G56" s="100">
        <v>27407.8</v>
      </c>
      <c r="H56" s="100">
        <v>14837.8</v>
      </c>
      <c r="I56" s="100">
        <f t="shared" si="21"/>
        <v>54.13714344091828</v>
      </c>
      <c r="J56" s="100"/>
      <c r="K56" s="100"/>
      <c r="L56" s="100"/>
      <c r="M56" s="114"/>
      <c r="N56" s="6"/>
    </row>
    <row r="57" spans="1:14" ht="23.25" customHeight="1" x14ac:dyDescent="0.2">
      <c r="A57" s="80" t="s">
        <v>68</v>
      </c>
      <c r="B57" s="79" t="s">
        <v>59</v>
      </c>
      <c r="C57" s="100">
        <f t="shared" si="25"/>
        <v>3722.5</v>
      </c>
      <c r="D57" s="100">
        <f t="shared" si="26"/>
        <v>2187.6999999999998</v>
      </c>
      <c r="E57" s="100">
        <f t="shared" si="27"/>
        <v>58.769644056413696</v>
      </c>
      <c r="F57" s="100"/>
      <c r="G57" s="100">
        <v>3722.5</v>
      </c>
      <c r="H57" s="100">
        <v>2187.6999999999998</v>
      </c>
      <c r="I57" s="100">
        <f t="shared" si="21"/>
        <v>58.769644056413696</v>
      </c>
      <c r="J57" s="100"/>
      <c r="K57" s="100"/>
      <c r="L57" s="100"/>
      <c r="M57" s="114"/>
      <c r="N57" s="6"/>
    </row>
    <row r="58" spans="1:14" s="73" customFormat="1" ht="18" customHeight="1" x14ac:dyDescent="0.2">
      <c r="A58" s="76" t="s">
        <v>19</v>
      </c>
      <c r="B58" s="77" t="s">
        <v>54</v>
      </c>
      <c r="C58" s="98">
        <f t="shared" si="25"/>
        <v>150901.1</v>
      </c>
      <c r="D58" s="98">
        <f t="shared" si="26"/>
        <v>74222.5</v>
      </c>
      <c r="E58" s="98">
        <f t="shared" si="27"/>
        <v>49.18618883493891</v>
      </c>
      <c r="F58" s="5">
        <f>D58*100/D11</f>
        <v>2.9011442404474286</v>
      </c>
      <c r="G58" s="98">
        <f>G59+G60+G61</f>
        <v>97396.6</v>
      </c>
      <c r="H58" s="98">
        <f>H59+H60+H61</f>
        <v>49351.8</v>
      </c>
      <c r="I58" s="98">
        <f t="shared" si="21"/>
        <v>50.670967980401784</v>
      </c>
      <c r="J58" s="5">
        <f>H58*100/H11</f>
        <v>2.146667595187969</v>
      </c>
      <c r="K58" s="98">
        <f>K59+K60</f>
        <v>53504.5</v>
      </c>
      <c r="L58" s="98">
        <f>L59+L60</f>
        <v>24870.699999999997</v>
      </c>
      <c r="M58" s="113">
        <f t="shared" si="28"/>
        <v>46.483379902625003</v>
      </c>
      <c r="N58" s="5">
        <f>L58*100/L11</f>
        <v>5.2357439462756625</v>
      </c>
    </row>
    <row r="59" spans="1:14" x14ac:dyDescent="0.2">
      <c r="A59" s="80" t="s">
        <v>82</v>
      </c>
      <c r="B59" s="79" t="s">
        <v>58</v>
      </c>
      <c r="C59" s="100">
        <f t="shared" si="25"/>
        <v>1123.6000000000001</v>
      </c>
      <c r="D59" s="100">
        <f t="shared" si="26"/>
        <v>799</v>
      </c>
      <c r="E59" s="100">
        <f t="shared" si="27"/>
        <v>71.110715557137766</v>
      </c>
      <c r="F59" s="100"/>
      <c r="G59" s="100">
        <v>89.9</v>
      </c>
      <c r="H59" s="100">
        <v>89.9</v>
      </c>
      <c r="I59" s="100">
        <f>H59/G59*100</f>
        <v>100</v>
      </c>
      <c r="J59" s="100"/>
      <c r="K59" s="100">
        <v>1033.7</v>
      </c>
      <c r="L59" s="100">
        <v>709.1</v>
      </c>
      <c r="M59" s="114">
        <f t="shared" si="28"/>
        <v>68.598239334429721</v>
      </c>
      <c r="N59" s="6"/>
    </row>
    <row r="60" spans="1:14" x14ac:dyDescent="0.2">
      <c r="A60" s="80" t="s">
        <v>76</v>
      </c>
      <c r="B60" s="79" t="s">
        <v>61</v>
      </c>
      <c r="C60" s="100">
        <f t="shared" ref="C60" si="29">G60+K60</f>
        <v>89058.9</v>
      </c>
      <c r="D60" s="100">
        <f t="shared" ref="D60" si="30">H60+L60</f>
        <v>41164.899999999994</v>
      </c>
      <c r="E60" s="100">
        <f t="shared" ref="E60:E66" si="31">D60/C60*100</f>
        <v>46.222106942708699</v>
      </c>
      <c r="F60" s="100"/>
      <c r="G60" s="100">
        <v>36588.1</v>
      </c>
      <c r="H60" s="100">
        <v>17003.3</v>
      </c>
      <c r="I60" s="100">
        <f t="shared" si="21"/>
        <v>46.472213643233729</v>
      </c>
      <c r="J60" s="100"/>
      <c r="K60" s="100">
        <v>52470.8</v>
      </c>
      <c r="L60" s="100">
        <v>24161.599999999999</v>
      </c>
      <c r="M60" s="114">
        <f t="shared" ref="M60:M69" si="32">L60/K60*100</f>
        <v>46.047706533919815</v>
      </c>
      <c r="N60" s="6"/>
    </row>
    <row r="61" spans="1:14" x14ac:dyDescent="0.2">
      <c r="A61" s="80" t="s">
        <v>264</v>
      </c>
      <c r="B61" s="79" t="s">
        <v>265</v>
      </c>
      <c r="C61" s="100">
        <f t="shared" ref="C61" si="33">G61+K61</f>
        <v>60718.6</v>
      </c>
      <c r="D61" s="100">
        <f t="shared" ref="D61" si="34">H61+L61</f>
        <v>32258.6</v>
      </c>
      <c r="E61" s="100">
        <f t="shared" ref="E61" si="35">D61/C61*100</f>
        <v>53.128036548932286</v>
      </c>
      <c r="F61" s="100"/>
      <c r="G61" s="100">
        <v>60718.6</v>
      </c>
      <c r="H61" s="100">
        <v>32258.6</v>
      </c>
      <c r="I61" s="100">
        <f t="shared" si="21"/>
        <v>53.128036548932286</v>
      </c>
      <c r="J61" s="100"/>
      <c r="K61" s="100"/>
      <c r="L61" s="100"/>
      <c r="M61" s="114"/>
      <c r="N61" s="6"/>
    </row>
    <row r="62" spans="1:14" s="73" customFormat="1" ht="37.5" customHeight="1" x14ac:dyDescent="0.2">
      <c r="A62" s="76" t="s">
        <v>87</v>
      </c>
      <c r="B62" s="77" t="s">
        <v>38</v>
      </c>
      <c r="C62" s="98">
        <f>G62+K62</f>
        <v>103.6</v>
      </c>
      <c r="D62" s="98">
        <f>H62+L62</f>
        <v>0</v>
      </c>
      <c r="E62" s="98">
        <f t="shared" si="31"/>
        <v>0</v>
      </c>
      <c r="F62" s="5">
        <f>D62*100/D11</f>
        <v>0</v>
      </c>
      <c r="G62" s="98">
        <v>0</v>
      </c>
      <c r="H62" s="98">
        <v>0</v>
      </c>
      <c r="I62" s="98">
        <v>0</v>
      </c>
      <c r="J62" s="5">
        <f>H62*100/H11</f>
        <v>0</v>
      </c>
      <c r="K62" s="98">
        <f>K63</f>
        <v>103.6</v>
      </c>
      <c r="L62" s="98">
        <f t="shared" ref="L62" si="36">L63</f>
        <v>0</v>
      </c>
      <c r="M62" s="98">
        <f t="shared" ref="M62:N62" si="37">M63</f>
        <v>0</v>
      </c>
      <c r="N62" s="98">
        <f t="shared" si="37"/>
        <v>0</v>
      </c>
    </row>
    <row r="63" spans="1:14" ht="27.75" customHeight="1" x14ac:dyDescent="0.2">
      <c r="A63" s="80" t="s">
        <v>110</v>
      </c>
      <c r="B63" s="79" t="s">
        <v>71</v>
      </c>
      <c r="C63" s="100">
        <f>G63+K63</f>
        <v>103.6</v>
      </c>
      <c r="D63" s="100">
        <f>H63+L63</f>
        <v>0</v>
      </c>
      <c r="E63" s="100">
        <f t="shared" si="31"/>
        <v>0</v>
      </c>
      <c r="F63" s="100"/>
      <c r="G63" s="100">
        <v>0</v>
      </c>
      <c r="H63" s="100">
        <v>0</v>
      </c>
      <c r="I63" s="100">
        <v>0</v>
      </c>
      <c r="J63" s="100"/>
      <c r="K63" s="100">
        <v>103.6</v>
      </c>
      <c r="L63" s="100">
        <v>0</v>
      </c>
      <c r="M63" s="114">
        <f t="shared" si="32"/>
        <v>0</v>
      </c>
      <c r="N63" s="6"/>
    </row>
    <row r="64" spans="1:14" s="73" customFormat="1" ht="61.5" customHeight="1" x14ac:dyDescent="0.2">
      <c r="A64" s="76" t="s">
        <v>34</v>
      </c>
      <c r="B64" s="77" t="s">
        <v>106</v>
      </c>
      <c r="C64" s="98">
        <f>C65+C66+C67</f>
        <v>3923.7999999999993</v>
      </c>
      <c r="D64" s="98">
        <f>D65+D66+D67</f>
        <v>0</v>
      </c>
      <c r="E64" s="98">
        <v>0</v>
      </c>
      <c r="F64" s="5">
        <f>D64*100/D11</f>
        <v>0</v>
      </c>
      <c r="G64" s="98">
        <f>G65+G66+G67</f>
        <v>334153.2</v>
      </c>
      <c r="H64" s="98">
        <f>H65+H66+H67</f>
        <v>180530.9</v>
      </c>
      <c r="I64" s="98">
        <f t="shared" ref="I64:I118" si="38">H64/G64*100</f>
        <v>54.026386699274468</v>
      </c>
      <c r="J64" s="5">
        <f>H64*100/H11</f>
        <v>7.8525977362552064</v>
      </c>
      <c r="K64" s="98">
        <f>K65+K66+K67</f>
        <v>20813.3</v>
      </c>
      <c r="L64" s="98">
        <f t="shared" ref="L64:N64" si="39">L65+L66+L67</f>
        <v>20813.3</v>
      </c>
      <c r="M64" s="98">
        <f t="shared" si="39"/>
        <v>100</v>
      </c>
      <c r="N64" s="98">
        <f t="shared" si="39"/>
        <v>0</v>
      </c>
    </row>
    <row r="65" spans="1:33" ht="36" x14ac:dyDescent="0.2">
      <c r="A65" s="80" t="s">
        <v>235</v>
      </c>
      <c r="B65" s="79" t="s">
        <v>6</v>
      </c>
      <c r="C65" s="100">
        <f>G65+K65-293247</f>
        <v>0</v>
      </c>
      <c r="D65" s="100">
        <f>H65+L65-125274.7-33987.1</f>
        <v>0</v>
      </c>
      <c r="E65" s="100">
        <v>0</v>
      </c>
      <c r="F65" s="100"/>
      <c r="G65" s="100">
        <v>293247</v>
      </c>
      <c r="H65" s="100">
        <v>159261.79999999999</v>
      </c>
      <c r="I65" s="100">
        <f>H65/G65*100</f>
        <v>54.309779810194136</v>
      </c>
      <c r="J65" s="100"/>
      <c r="K65" s="100"/>
      <c r="L65" s="100"/>
      <c r="M65" s="114"/>
      <c r="N65" s="6"/>
    </row>
    <row r="66" spans="1:33" hidden="1" x14ac:dyDescent="0.2">
      <c r="A66" s="80" t="s">
        <v>234</v>
      </c>
      <c r="B66" s="79" t="s">
        <v>233</v>
      </c>
      <c r="C66" s="100">
        <v>0</v>
      </c>
      <c r="D66" s="100">
        <f>L66</f>
        <v>0</v>
      </c>
      <c r="E66" s="100" t="e">
        <f t="shared" si="31"/>
        <v>#DIV/0!</v>
      </c>
      <c r="F66" s="100"/>
      <c r="G66" s="100">
        <v>0</v>
      </c>
      <c r="H66" s="100">
        <v>0</v>
      </c>
      <c r="I66" s="100" t="e">
        <f t="shared" si="38"/>
        <v>#DIV/0!</v>
      </c>
      <c r="J66" s="100"/>
      <c r="K66" s="100"/>
      <c r="L66" s="100"/>
      <c r="M66" s="114"/>
      <c r="N66" s="6"/>
    </row>
    <row r="67" spans="1:33" ht="21" customHeight="1" x14ac:dyDescent="0.2">
      <c r="A67" s="80" t="s">
        <v>242</v>
      </c>
      <c r="B67" s="79" t="s">
        <v>241</v>
      </c>
      <c r="C67" s="100">
        <f>G67+K67-36982.4-20813.3</f>
        <v>3923.7999999999993</v>
      </c>
      <c r="D67" s="100">
        <f>H67+L67-14731.4-20813.3-6537.7</f>
        <v>0</v>
      </c>
      <c r="E67" s="100">
        <v>0</v>
      </c>
      <c r="F67" s="100"/>
      <c r="G67" s="100">
        <v>40906.199999999997</v>
      </c>
      <c r="H67" s="100">
        <v>21269.1</v>
      </c>
      <c r="I67" s="100">
        <f t="shared" si="38"/>
        <v>51.994807633072739</v>
      </c>
      <c r="J67" s="100"/>
      <c r="K67" s="100">
        <v>20813.3</v>
      </c>
      <c r="L67" s="100">
        <v>20813.3</v>
      </c>
      <c r="M67" s="114">
        <f t="shared" si="32"/>
        <v>100</v>
      </c>
      <c r="N67" s="6"/>
    </row>
    <row r="68" spans="1:33" s="73" customFormat="1" ht="34.5" customHeight="1" x14ac:dyDescent="0.2">
      <c r="A68" s="81" t="s">
        <v>36</v>
      </c>
      <c r="B68" s="82" t="s">
        <v>103</v>
      </c>
      <c r="C68" s="98">
        <f>G68+K68</f>
        <v>-230660.49999999971</v>
      </c>
      <c r="D68" s="98">
        <f>H68+L68</f>
        <v>31248.6</v>
      </c>
      <c r="E68" s="98">
        <v>0</v>
      </c>
      <c r="F68" s="103"/>
      <c r="G68" s="98">
        <f>-G72</f>
        <v>-113889.99999999972</v>
      </c>
      <c r="H68" s="98">
        <f>-H72</f>
        <v>70306.5</v>
      </c>
      <c r="I68" s="47">
        <f>H68/G68*100</f>
        <v>-61.731934322592117</v>
      </c>
      <c r="J68" s="103"/>
      <c r="K68" s="98">
        <v>-116770.5</v>
      </c>
      <c r="L68" s="98">
        <v>-39057.9</v>
      </c>
      <c r="M68" s="113">
        <f>L68/K68*100</f>
        <v>33.44843089650211</v>
      </c>
      <c r="N68" s="5"/>
    </row>
    <row r="69" spans="1:33" ht="25.5" hidden="1" customHeight="1" x14ac:dyDescent="0.2">
      <c r="A69" s="83"/>
      <c r="B69" s="84"/>
      <c r="C69" s="13"/>
      <c r="D69" s="13"/>
      <c r="E69" s="13"/>
      <c r="F69" s="50">
        <f>D69*100/D14</f>
        <v>0</v>
      </c>
      <c r="G69" s="13"/>
      <c r="H69" s="13"/>
      <c r="I69" s="125" t="e">
        <f t="shared" si="38"/>
        <v>#DIV/0!</v>
      </c>
      <c r="J69" s="13"/>
      <c r="K69" s="13"/>
      <c r="L69" s="125" t="e">
        <f>#REF!+#REF!</f>
        <v>#REF!</v>
      </c>
      <c r="M69" s="130" t="e">
        <f t="shared" si="32"/>
        <v>#REF!</v>
      </c>
      <c r="N69" s="131"/>
    </row>
    <row r="70" spans="1:33" ht="71.25" customHeight="1" x14ac:dyDescent="0.2">
      <c r="A70" s="85"/>
      <c r="B70" s="14"/>
      <c r="C70" s="14"/>
      <c r="D70" s="14"/>
      <c r="E70" s="14"/>
      <c r="F70" s="349"/>
      <c r="G70" s="14"/>
      <c r="H70" s="14"/>
      <c r="I70" s="350"/>
      <c r="J70" s="14"/>
      <c r="K70" s="14"/>
      <c r="L70" s="14"/>
      <c r="M70" s="352"/>
      <c r="N70" s="14"/>
    </row>
    <row r="71" spans="1:33" ht="18" customHeight="1" x14ac:dyDescent="0.2">
      <c r="A71" s="334" t="s">
        <v>25</v>
      </c>
      <c r="B71" s="334"/>
      <c r="C71" s="334"/>
      <c r="D71" s="15" t="s">
        <v>42</v>
      </c>
      <c r="E71" s="64" t="s">
        <v>42</v>
      </c>
      <c r="F71" s="349"/>
      <c r="G71" s="15" t="s">
        <v>42</v>
      </c>
      <c r="H71" s="64" t="s">
        <v>42</v>
      </c>
      <c r="I71" s="351"/>
      <c r="J71" s="64" t="s">
        <v>42</v>
      </c>
      <c r="K71" s="15" t="s">
        <v>42</v>
      </c>
      <c r="L71" s="15" t="s">
        <v>42</v>
      </c>
      <c r="M71" s="352"/>
      <c r="N71" s="15" t="s">
        <v>42</v>
      </c>
      <c r="O71" s="86" t="s">
        <v>42</v>
      </c>
      <c r="P71" s="86" t="s">
        <v>42</v>
      </c>
      <c r="Q71" s="86" t="s">
        <v>42</v>
      </c>
      <c r="R71" s="86" t="s">
        <v>42</v>
      </c>
      <c r="S71" s="86" t="s">
        <v>42</v>
      </c>
      <c r="T71" s="86" t="s">
        <v>42</v>
      </c>
      <c r="U71" s="86" t="s">
        <v>42</v>
      </c>
      <c r="V71" s="335"/>
      <c r="W71" s="335"/>
      <c r="X71" s="46"/>
      <c r="Y71" s="46"/>
      <c r="Z71" s="46"/>
      <c r="AA71" s="46"/>
      <c r="AB71" s="46"/>
      <c r="AC71" s="46"/>
      <c r="AD71" s="46"/>
      <c r="AE71" s="46"/>
      <c r="AF71" s="46"/>
      <c r="AG71" s="46"/>
    </row>
    <row r="72" spans="1:33" s="73" customFormat="1" ht="24" x14ac:dyDescent="0.2">
      <c r="A72" s="3" t="s">
        <v>48</v>
      </c>
      <c r="B72" s="4" t="s">
        <v>103</v>
      </c>
      <c r="C72" s="5">
        <f>G72+K72</f>
        <v>230660.49999999965</v>
      </c>
      <c r="D72" s="5">
        <f>H72+L72</f>
        <v>-31248.599999999977</v>
      </c>
      <c r="E72" s="47">
        <f>D72/C72*100</f>
        <v>-13.547443103608995</v>
      </c>
      <c r="F72" s="5"/>
      <c r="G72" s="5">
        <f>G76+G107+G101+G104</f>
        <v>113889.99999999972</v>
      </c>
      <c r="H72" s="51">
        <f>H76+H86+H107+H101</f>
        <v>-70306.5</v>
      </c>
      <c r="I72" s="126">
        <f>H72/G72*100</f>
        <v>-61.731934322592117</v>
      </c>
      <c r="J72" s="51"/>
      <c r="K72" s="5">
        <f>K76+K86+K107+K101</f>
        <v>116770.49999999993</v>
      </c>
      <c r="L72" s="5">
        <f>L76+L86+L107+L101</f>
        <v>39057.900000000023</v>
      </c>
      <c r="M72" s="98">
        <f t="shared" ref="M72" si="40">L72/K72*100</f>
        <v>33.448430896502153</v>
      </c>
      <c r="N72" s="5"/>
    </row>
    <row r="73" spans="1:33" x14ac:dyDescent="0.2">
      <c r="A73" s="87" t="s">
        <v>28</v>
      </c>
      <c r="B73" s="88"/>
      <c r="C73" s="16"/>
      <c r="D73" s="16"/>
      <c r="E73" s="16"/>
      <c r="F73" s="51"/>
      <c r="G73" s="16"/>
      <c r="H73" s="16"/>
      <c r="I73" s="47"/>
      <c r="J73" s="16"/>
      <c r="K73" s="16"/>
      <c r="L73" s="16"/>
      <c r="M73" s="115"/>
      <c r="N73" s="16"/>
    </row>
    <row r="74" spans="1:33" ht="18" customHeight="1" x14ac:dyDescent="0.2">
      <c r="A74" s="1" t="s">
        <v>37</v>
      </c>
      <c r="B74" s="2" t="s">
        <v>103</v>
      </c>
      <c r="C74" s="6">
        <f>G74+K74</f>
        <v>110717</v>
      </c>
      <c r="D74" s="6">
        <f>H74+L74</f>
        <v>0</v>
      </c>
      <c r="E74" s="48">
        <f>D74/C74*100</f>
        <v>0</v>
      </c>
      <c r="F74" s="5"/>
      <c r="G74" s="6">
        <v>87191.3</v>
      </c>
      <c r="H74" s="6">
        <v>0</v>
      </c>
      <c r="I74" s="48">
        <f>H74/G74*100</f>
        <v>0</v>
      </c>
      <c r="J74" s="6"/>
      <c r="K74" s="6">
        <v>23525.7</v>
      </c>
      <c r="L74" s="6">
        <v>0</v>
      </c>
      <c r="M74" s="114">
        <f>L74/K74*100</f>
        <v>0</v>
      </c>
      <c r="N74" s="6"/>
    </row>
    <row r="75" spans="1:33" x14ac:dyDescent="0.2">
      <c r="A75" s="1" t="s">
        <v>91</v>
      </c>
      <c r="B75" s="2"/>
      <c r="C75" s="6"/>
      <c r="D75" s="6"/>
      <c r="E75" s="6"/>
      <c r="F75" s="5"/>
      <c r="G75" s="6"/>
      <c r="H75" s="6"/>
      <c r="I75" s="47"/>
      <c r="J75" s="6"/>
      <c r="K75" s="6"/>
      <c r="L75" s="6"/>
      <c r="M75" s="6"/>
      <c r="N75" s="6"/>
    </row>
    <row r="76" spans="1:33" s="73" customFormat="1" ht="24" x14ac:dyDescent="0.2">
      <c r="A76" s="3" t="s">
        <v>137</v>
      </c>
      <c r="B76" s="4" t="s">
        <v>40</v>
      </c>
      <c r="C76" s="5">
        <f>G76+K76</f>
        <v>114967</v>
      </c>
      <c r="D76" s="5">
        <f t="shared" ref="D76:D118" si="41">H76+L76</f>
        <v>0</v>
      </c>
      <c r="E76" s="47">
        <f t="shared" ref="E76:E119" si="42">D76/C76*100</f>
        <v>0</v>
      </c>
      <c r="F76" s="5"/>
      <c r="G76" s="5">
        <f>G77+G78</f>
        <v>91441.3</v>
      </c>
      <c r="H76" s="5">
        <f>H77+H78</f>
        <v>0</v>
      </c>
      <c r="I76" s="47">
        <f t="shared" si="38"/>
        <v>0</v>
      </c>
      <c r="J76" s="5"/>
      <c r="K76" s="5">
        <f>K77+K78</f>
        <v>23525.7</v>
      </c>
      <c r="L76" s="5">
        <f>L77</f>
        <v>0</v>
      </c>
      <c r="M76" s="98">
        <f t="shared" ref="M76" si="43">L76/K76*100</f>
        <v>0</v>
      </c>
      <c r="N76" s="5"/>
    </row>
    <row r="77" spans="1:33" ht="33.75" customHeight="1" x14ac:dyDescent="0.2">
      <c r="A77" s="1" t="s">
        <v>138</v>
      </c>
      <c r="B77" s="2" t="s">
        <v>52</v>
      </c>
      <c r="C77" s="6">
        <f t="shared" ref="C77:C118" si="44">G77+K77</f>
        <v>116230</v>
      </c>
      <c r="D77" s="6">
        <f t="shared" si="41"/>
        <v>0</v>
      </c>
      <c r="E77" s="48">
        <f t="shared" si="42"/>
        <v>0</v>
      </c>
      <c r="F77" s="5"/>
      <c r="G77" s="6">
        <v>91441.3</v>
      </c>
      <c r="H77" s="6">
        <v>0</v>
      </c>
      <c r="I77" s="48">
        <f>H77/G77*100</f>
        <v>0</v>
      </c>
      <c r="J77" s="6"/>
      <c r="K77" s="6">
        <v>24788.7</v>
      </c>
      <c r="L77" s="6">
        <v>0</v>
      </c>
      <c r="M77" s="114">
        <f t="shared" ref="M77:M100" si="45">L77/K77*100</f>
        <v>0</v>
      </c>
      <c r="N77" s="6"/>
    </row>
    <row r="78" spans="1:33" ht="39.75" customHeight="1" x14ac:dyDescent="0.2">
      <c r="A78" s="1" t="s">
        <v>139</v>
      </c>
      <c r="B78" s="2" t="s">
        <v>11</v>
      </c>
      <c r="C78" s="6">
        <f t="shared" si="44"/>
        <v>-1263</v>
      </c>
      <c r="D78" s="6">
        <f t="shared" si="41"/>
        <v>0</v>
      </c>
      <c r="E78" s="48">
        <f t="shared" si="42"/>
        <v>0</v>
      </c>
      <c r="F78" s="5"/>
      <c r="G78" s="6">
        <v>0</v>
      </c>
      <c r="H78" s="6">
        <v>0</v>
      </c>
      <c r="I78" s="48">
        <v>0</v>
      </c>
      <c r="J78" s="6"/>
      <c r="K78" s="6">
        <v>-1263</v>
      </c>
      <c r="L78" s="6">
        <v>0</v>
      </c>
      <c r="M78" s="114">
        <f t="shared" si="45"/>
        <v>0</v>
      </c>
      <c r="N78" s="6"/>
    </row>
    <row r="79" spans="1:33" ht="13.5" hidden="1" customHeight="1" x14ac:dyDescent="0.2">
      <c r="A79" s="1" t="s">
        <v>140</v>
      </c>
      <c r="B79" s="2" t="s">
        <v>141</v>
      </c>
      <c r="C79" s="6">
        <f t="shared" si="44"/>
        <v>0</v>
      </c>
      <c r="D79" s="6">
        <f t="shared" si="41"/>
        <v>0</v>
      </c>
      <c r="E79" s="47" t="e">
        <f t="shared" si="42"/>
        <v>#DIV/0!</v>
      </c>
      <c r="F79" s="5">
        <f>D79*100/D24</f>
        <v>0</v>
      </c>
      <c r="G79" s="6">
        <v>0</v>
      </c>
      <c r="H79" s="6">
        <v>0</v>
      </c>
      <c r="I79" s="48" t="e">
        <f t="shared" ref="I79:I100" si="46">H79/G79*100</f>
        <v>#DIV/0!</v>
      </c>
      <c r="J79" s="6"/>
      <c r="K79" s="6"/>
      <c r="L79" s="6"/>
      <c r="M79" s="114" t="e">
        <f t="shared" si="45"/>
        <v>#DIV/0!</v>
      </c>
      <c r="N79" s="6"/>
    </row>
    <row r="80" spans="1:33" ht="23.25" hidden="1" customHeight="1" x14ac:dyDescent="0.2">
      <c r="A80" s="1" t="s">
        <v>142</v>
      </c>
      <c r="B80" s="2" t="s">
        <v>143</v>
      </c>
      <c r="C80" s="6">
        <f t="shared" si="44"/>
        <v>0</v>
      </c>
      <c r="D80" s="6">
        <f t="shared" si="41"/>
        <v>0</v>
      </c>
      <c r="E80" s="47" t="e">
        <f t="shared" si="42"/>
        <v>#DIV/0!</v>
      </c>
      <c r="F80" s="5" t="e">
        <f>D80*100/D25</f>
        <v>#DIV/0!</v>
      </c>
      <c r="G80" s="6">
        <v>0</v>
      </c>
      <c r="H80" s="6">
        <v>0</v>
      </c>
      <c r="I80" s="48" t="e">
        <f t="shared" si="46"/>
        <v>#DIV/0!</v>
      </c>
      <c r="J80" s="6"/>
      <c r="K80" s="6"/>
      <c r="L80" s="6"/>
      <c r="M80" s="114" t="e">
        <f t="shared" si="45"/>
        <v>#DIV/0!</v>
      </c>
      <c r="N80" s="6"/>
    </row>
    <row r="81" spans="1:14" ht="16.5" hidden="1" customHeight="1" x14ac:dyDescent="0.2">
      <c r="A81" s="1" t="s">
        <v>144</v>
      </c>
      <c r="B81" s="2" t="s">
        <v>145</v>
      </c>
      <c r="C81" s="6">
        <f t="shared" si="44"/>
        <v>0</v>
      </c>
      <c r="D81" s="6">
        <f t="shared" si="41"/>
        <v>0</v>
      </c>
      <c r="E81" s="47" t="e">
        <f t="shared" si="42"/>
        <v>#DIV/0!</v>
      </c>
      <c r="F81" s="5">
        <f>D81*100/D28</f>
        <v>0</v>
      </c>
      <c r="G81" s="6">
        <v>0</v>
      </c>
      <c r="H81" s="6">
        <v>0</v>
      </c>
      <c r="I81" s="48" t="e">
        <f t="shared" si="46"/>
        <v>#DIV/0!</v>
      </c>
      <c r="J81" s="6"/>
      <c r="K81" s="6"/>
      <c r="L81" s="6"/>
      <c r="M81" s="114" t="e">
        <f t="shared" si="45"/>
        <v>#DIV/0!</v>
      </c>
      <c r="N81" s="6"/>
    </row>
    <row r="82" spans="1:14" ht="15.75" hidden="1" customHeight="1" x14ac:dyDescent="0.2">
      <c r="A82" s="1" t="s">
        <v>146</v>
      </c>
      <c r="B82" s="2" t="s">
        <v>33</v>
      </c>
      <c r="C82" s="6">
        <f t="shared" si="44"/>
        <v>0</v>
      </c>
      <c r="D82" s="6">
        <f t="shared" si="41"/>
        <v>0</v>
      </c>
      <c r="E82" s="47" t="e">
        <f t="shared" si="42"/>
        <v>#DIV/0!</v>
      </c>
      <c r="F82" s="5" t="e">
        <f>D82*100/D29</f>
        <v>#DIV/0!</v>
      </c>
      <c r="G82" s="6">
        <v>0</v>
      </c>
      <c r="H82" s="6">
        <v>0</v>
      </c>
      <c r="I82" s="48" t="e">
        <f t="shared" si="46"/>
        <v>#DIV/0!</v>
      </c>
      <c r="J82" s="6"/>
      <c r="K82" s="6"/>
      <c r="L82" s="6"/>
      <c r="M82" s="114" t="e">
        <f t="shared" si="45"/>
        <v>#DIV/0!</v>
      </c>
      <c r="N82" s="6"/>
    </row>
    <row r="83" spans="1:14" ht="31.5" hidden="1" customHeight="1" x14ac:dyDescent="0.2">
      <c r="A83" s="1" t="s">
        <v>147</v>
      </c>
      <c r="B83" s="2" t="s">
        <v>98</v>
      </c>
      <c r="C83" s="6">
        <f t="shared" si="44"/>
        <v>0</v>
      </c>
      <c r="D83" s="6">
        <f t="shared" si="41"/>
        <v>0</v>
      </c>
      <c r="E83" s="47" t="e">
        <f t="shared" si="42"/>
        <v>#DIV/0!</v>
      </c>
      <c r="F83" s="5">
        <f>D83*100/D30</f>
        <v>0</v>
      </c>
      <c r="G83" s="6">
        <v>0</v>
      </c>
      <c r="H83" s="6">
        <v>0</v>
      </c>
      <c r="I83" s="48" t="e">
        <f t="shared" si="46"/>
        <v>#DIV/0!</v>
      </c>
      <c r="J83" s="6"/>
      <c r="K83" s="6"/>
      <c r="L83" s="6"/>
      <c r="M83" s="114" t="e">
        <f t="shared" si="45"/>
        <v>#DIV/0!</v>
      </c>
      <c r="N83" s="6"/>
    </row>
    <row r="84" spans="1:14" ht="18.75" hidden="1" customHeight="1" x14ac:dyDescent="0.2">
      <c r="A84" s="1" t="s">
        <v>148</v>
      </c>
      <c r="B84" s="2" t="s">
        <v>50</v>
      </c>
      <c r="C84" s="6">
        <f t="shared" si="44"/>
        <v>0</v>
      </c>
      <c r="D84" s="6">
        <f t="shared" si="41"/>
        <v>0</v>
      </c>
      <c r="E84" s="47" t="e">
        <f t="shared" si="42"/>
        <v>#DIV/0!</v>
      </c>
      <c r="F84" s="5" t="e">
        <f>D84*100/D31</f>
        <v>#DIV/0!</v>
      </c>
      <c r="G84" s="6">
        <v>0</v>
      </c>
      <c r="H84" s="6">
        <v>0</v>
      </c>
      <c r="I84" s="48" t="e">
        <f t="shared" si="46"/>
        <v>#DIV/0!</v>
      </c>
      <c r="J84" s="6"/>
      <c r="K84" s="6"/>
      <c r="L84" s="6"/>
      <c r="M84" s="114" t="e">
        <f t="shared" si="45"/>
        <v>#DIV/0!</v>
      </c>
      <c r="N84" s="6"/>
    </row>
    <row r="85" spans="1:14" ht="33" hidden="1" customHeight="1" x14ac:dyDescent="0.2">
      <c r="A85" s="1" t="s">
        <v>149</v>
      </c>
      <c r="B85" s="2" t="s">
        <v>150</v>
      </c>
      <c r="C85" s="6">
        <f t="shared" si="44"/>
        <v>0</v>
      </c>
      <c r="D85" s="6">
        <f t="shared" si="41"/>
        <v>0</v>
      </c>
      <c r="E85" s="47" t="e">
        <f t="shared" si="42"/>
        <v>#DIV/0!</v>
      </c>
      <c r="F85" s="5">
        <f>D85*100/D32</f>
        <v>0</v>
      </c>
      <c r="G85" s="6">
        <v>0</v>
      </c>
      <c r="H85" s="6">
        <v>0</v>
      </c>
      <c r="I85" s="48" t="e">
        <f t="shared" si="46"/>
        <v>#DIV/0!</v>
      </c>
      <c r="J85" s="6"/>
      <c r="K85" s="6"/>
      <c r="L85" s="6"/>
      <c r="M85" s="114" t="e">
        <f t="shared" si="45"/>
        <v>#DIV/0!</v>
      </c>
      <c r="N85" s="6"/>
    </row>
    <row r="86" spans="1:14" s="73" customFormat="1" ht="42.75" hidden="1" customHeight="1" x14ac:dyDescent="0.2">
      <c r="A86" s="3" t="s">
        <v>151</v>
      </c>
      <c r="B86" s="4" t="s">
        <v>46</v>
      </c>
      <c r="C86" s="5">
        <f t="shared" ref="C86:D88" si="47">G86+K86</f>
        <v>0</v>
      </c>
      <c r="D86" s="5">
        <f t="shared" si="47"/>
        <v>0</v>
      </c>
      <c r="E86" s="47" t="e">
        <f t="shared" si="42"/>
        <v>#DIV/0!</v>
      </c>
      <c r="F86" s="5"/>
      <c r="G86" s="6">
        <v>0</v>
      </c>
      <c r="H86" s="6">
        <v>0</v>
      </c>
      <c r="I86" s="48" t="e">
        <f t="shared" si="46"/>
        <v>#DIV/0!</v>
      </c>
      <c r="J86" s="5"/>
      <c r="K86" s="5">
        <v>0</v>
      </c>
      <c r="L86" s="5">
        <v>0</v>
      </c>
      <c r="M86" s="114" t="e">
        <f t="shared" si="45"/>
        <v>#DIV/0!</v>
      </c>
      <c r="N86" s="5"/>
    </row>
    <row r="87" spans="1:14" ht="42.75" hidden="1" customHeight="1" x14ac:dyDescent="0.2">
      <c r="A87" s="1" t="s">
        <v>152</v>
      </c>
      <c r="B87" s="2" t="s">
        <v>153</v>
      </c>
      <c r="C87" s="6">
        <f t="shared" si="47"/>
        <v>0</v>
      </c>
      <c r="D87" s="6">
        <f t="shared" si="47"/>
        <v>0</v>
      </c>
      <c r="E87" s="48">
        <v>0</v>
      </c>
      <c r="F87" s="5"/>
      <c r="G87" s="6">
        <v>0</v>
      </c>
      <c r="H87" s="6">
        <v>0</v>
      </c>
      <c r="I87" s="48" t="e">
        <f t="shared" si="46"/>
        <v>#DIV/0!</v>
      </c>
      <c r="J87" s="6"/>
      <c r="K87" s="6"/>
      <c r="L87" s="6"/>
      <c r="M87" s="114" t="e">
        <f t="shared" si="45"/>
        <v>#DIV/0!</v>
      </c>
      <c r="N87" s="6"/>
    </row>
    <row r="88" spans="1:14" ht="49.5" hidden="1" customHeight="1" x14ac:dyDescent="0.2">
      <c r="A88" s="1" t="s">
        <v>154</v>
      </c>
      <c r="B88" s="2" t="s">
        <v>94</v>
      </c>
      <c r="C88" s="6">
        <f t="shared" si="47"/>
        <v>0</v>
      </c>
      <c r="D88" s="6">
        <f t="shared" si="47"/>
        <v>0</v>
      </c>
      <c r="E88" s="48" t="e">
        <f t="shared" si="42"/>
        <v>#DIV/0!</v>
      </c>
      <c r="F88" s="5"/>
      <c r="G88" s="6">
        <v>0</v>
      </c>
      <c r="H88" s="6">
        <v>0</v>
      </c>
      <c r="I88" s="48" t="e">
        <f t="shared" si="46"/>
        <v>#DIV/0!</v>
      </c>
      <c r="J88" s="6"/>
      <c r="K88" s="6">
        <v>0</v>
      </c>
      <c r="L88" s="6">
        <v>0</v>
      </c>
      <c r="M88" s="114" t="e">
        <f t="shared" si="45"/>
        <v>#DIV/0!</v>
      </c>
      <c r="N88" s="6"/>
    </row>
    <row r="89" spans="1:14" ht="14.25" hidden="1" customHeight="1" x14ac:dyDescent="0.2">
      <c r="A89" s="1" t="s">
        <v>155</v>
      </c>
      <c r="B89" s="2" t="s">
        <v>153</v>
      </c>
      <c r="C89" s="6">
        <f t="shared" si="44"/>
        <v>0</v>
      </c>
      <c r="D89" s="6">
        <f t="shared" si="41"/>
        <v>0</v>
      </c>
      <c r="E89" s="47" t="e">
        <f t="shared" si="42"/>
        <v>#DIV/0!</v>
      </c>
      <c r="F89" s="5">
        <f>D89*100/D36</f>
        <v>0</v>
      </c>
      <c r="G89" s="6">
        <v>0</v>
      </c>
      <c r="H89" s="6">
        <v>0</v>
      </c>
      <c r="I89" s="48" t="e">
        <f t="shared" si="46"/>
        <v>#DIV/0!</v>
      </c>
      <c r="J89" s="6"/>
      <c r="K89" s="6"/>
      <c r="L89" s="6"/>
      <c r="M89" s="114" t="e">
        <f t="shared" si="45"/>
        <v>#DIV/0!</v>
      </c>
      <c r="N89" s="6"/>
    </row>
    <row r="90" spans="1:14" ht="21" hidden="1" customHeight="1" x14ac:dyDescent="0.2">
      <c r="A90" s="1" t="s">
        <v>156</v>
      </c>
      <c r="B90" s="2" t="s">
        <v>94</v>
      </c>
      <c r="C90" s="6">
        <f t="shared" si="44"/>
        <v>0</v>
      </c>
      <c r="D90" s="6">
        <f t="shared" si="41"/>
        <v>0</v>
      </c>
      <c r="E90" s="47" t="e">
        <f t="shared" si="42"/>
        <v>#DIV/0!</v>
      </c>
      <c r="F90" s="5">
        <f>D90*100/D37</f>
        <v>0</v>
      </c>
      <c r="G90" s="6">
        <v>0</v>
      </c>
      <c r="H90" s="6">
        <v>0</v>
      </c>
      <c r="I90" s="48" t="e">
        <f t="shared" si="46"/>
        <v>#DIV/0!</v>
      </c>
      <c r="J90" s="6"/>
      <c r="K90" s="6"/>
      <c r="L90" s="6"/>
      <c r="M90" s="114" t="e">
        <f t="shared" si="45"/>
        <v>#DIV/0!</v>
      </c>
      <c r="N90" s="6"/>
    </row>
    <row r="91" spans="1:14" ht="21.75" hidden="1" customHeight="1" x14ac:dyDescent="0.2">
      <c r="A91" s="1" t="s">
        <v>157</v>
      </c>
      <c r="B91" s="2" t="s">
        <v>158</v>
      </c>
      <c r="C91" s="6">
        <f t="shared" si="44"/>
        <v>0</v>
      </c>
      <c r="D91" s="6">
        <f t="shared" si="41"/>
        <v>0</v>
      </c>
      <c r="E91" s="47" t="e">
        <f t="shared" si="42"/>
        <v>#DIV/0!</v>
      </c>
      <c r="F91" s="5">
        <f>D91*100/D38</f>
        <v>0</v>
      </c>
      <c r="G91" s="6">
        <v>0</v>
      </c>
      <c r="H91" s="6">
        <v>0</v>
      </c>
      <c r="I91" s="48" t="e">
        <f t="shared" si="46"/>
        <v>#DIV/0!</v>
      </c>
      <c r="J91" s="6"/>
      <c r="K91" s="6"/>
      <c r="L91" s="6"/>
      <c r="M91" s="114" t="e">
        <f t="shared" si="45"/>
        <v>#DIV/0!</v>
      </c>
      <c r="N91" s="6"/>
    </row>
    <row r="92" spans="1:14" ht="48" hidden="1" customHeight="1" x14ac:dyDescent="0.2">
      <c r="A92" s="1" t="s">
        <v>159</v>
      </c>
      <c r="B92" s="2" t="s">
        <v>160</v>
      </c>
      <c r="C92" s="6">
        <f t="shared" si="44"/>
        <v>0</v>
      </c>
      <c r="D92" s="6">
        <f t="shared" si="41"/>
        <v>0</v>
      </c>
      <c r="E92" s="47" t="e">
        <f t="shared" si="42"/>
        <v>#DIV/0!</v>
      </c>
      <c r="F92" s="5">
        <f>D92*100/D39</f>
        <v>0</v>
      </c>
      <c r="G92" s="6">
        <v>0</v>
      </c>
      <c r="H92" s="6">
        <v>0</v>
      </c>
      <c r="I92" s="48" t="e">
        <f t="shared" si="46"/>
        <v>#DIV/0!</v>
      </c>
      <c r="J92" s="6"/>
      <c r="K92" s="6"/>
      <c r="L92" s="6"/>
      <c r="M92" s="114" t="e">
        <f t="shared" si="45"/>
        <v>#DIV/0!</v>
      </c>
      <c r="N92" s="6"/>
    </row>
    <row r="93" spans="1:14" ht="48" hidden="1" customHeight="1" x14ac:dyDescent="0.2">
      <c r="A93" s="1" t="s">
        <v>161</v>
      </c>
      <c r="B93" s="2" t="s">
        <v>162</v>
      </c>
      <c r="C93" s="6">
        <f t="shared" si="44"/>
        <v>0</v>
      </c>
      <c r="D93" s="6">
        <f t="shared" si="41"/>
        <v>0</v>
      </c>
      <c r="E93" s="47" t="e">
        <f t="shared" si="42"/>
        <v>#DIV/0!</v>
      </c>
      <c r="F93" s="5">
        <f>D93*100/D43</f>
        <v>0</v>
      </c>
      <c r="G93" s="6">
        <v>0</v>
      </c>
      <c r="H93" s="6">
        <v>0</v>
      </c>
      <c r="I93" s="48" t="e">
        <f t="shared" si="46"/>
        <v>#DIV/0!</v>
      </c>
      <c r="J93" s="6"/>
      <c r="K93" s="6"/>
      <c r="L93" s="6"/>
      <c r="M93" s="114" t="e">
        <f t="shared" si="45"/>
        <v>#DIV/0!</v>
      </c>
      <c r="N93" s="6"/>
    </row>
    <row r="94" spans="1:14" ht="48" hidden="1" customHeight="1" x14ac:dyDescent="0.2">
      <c r="A94" s="1" t="s">
        <v>163</v>
      </c>
      <c r="B94" s="2" t="s">
        <v>164</v>
      </c>
      <c r="C94" s="6">
        <f t="shared" si="44"/>
        <v>0</v>
      </c>
      <c r="D94" s="6">
        <f t="shared" si="41"/>
        <v>0</v>
      </c>
      <c r="E94" s="47" t="e">
        <f t="shared" si="42"/>
        <v>#DIV/0!</v>
      </c>
      <c r="F94" s="5">
        <f>D94*100/D44</f>
        <v>0</v>
      </c>
      <c r="G94" s="6">
        <v>0</v>
      </c>
      <c r="H94" s="6">
        <v>0</v>
      </c>
      <c r="I94" s="48" t="e">
        <f t="shared" si="46"/>
        <v>#DIV/0!</v>
      </c>
      <c r="J94" s="6"/>
      <c r="K94" s="6"/>
      <c r="L94" s="6"/>
      <c r="M94" s="114" t="e">
        <f t="shared" si="45"/>
        <v>#DIV/0!</v>
      </c>
      <c r="N94" s="6"/>
    </row>
    <row r="95" spans="1:14" ht="48" hidden="1" customHeight="1" x14ac:dyDescent="0.2">
      <c r="A95" s="1" t="s">
        <v>165</v>
      </c>
      <c r="B95" s="2" t="s">
        <v>166</v>
      </c>
      <c r="C95" s="6">
        <f t="shared" si="44"/>
        <v>0</v>
      </c>
      <c r="D95" s="6">
        <f t="shared" si="41"/>
        <v>0</v>
      </c>
      <c r="E95" s="47" t="e">
        <f t="shared" si="42"/>
        <v>#DIV/0!</v>
      </c>
      <c r="F95" s="5">
        <f>D95*100/D45</f>
        <v>0</v>
      </c>
      <c r="G95" s="6">
        <v>0</v>
      </c>
      <c r="H95" s="6">
        <v>0</v>
      </c>
      <c r="I95" s="48" t="e">
        <f t="shared" si="46"/>
        <v>#DIV/0!</v>
      </c>
      <c r="J95" s="6"/>
      <c r="K95" s="6"/>
      <c r="L95" s="6"/>
      <c r="M95" s="114" t="e">
        <f t="shared" si="45"/>
        <v>#DIV/0!</v>
      </c>
      <c r="N95" s="6"/>
    </row>
    <row r="96" spans="1:14" ht="48" hidden="1" customHeight="1" x14ac:dyDescent="0.2">
      <c r="A96" s="1" t="s">
        <v>167</v>
      </c>
      <c r="B96" s="2" t="s">
        <v>49</v>
      </c>
      <c r="C96" s="6">
        <f t="shared" si="44"/>
        <v>0</v>
      </c>
      <c r="D96" s="6">
        <f t="shared" si="41"/>
        <v>0</v>
      </c>
      <c r="E96" s="47" t="e">
        <f t="shared" si="42"/>
        <v>#DIV/0!</v>
      </c>
      <c r="F96" s="5">
        <f>D96*100/D48</f>
        <v>0</v>
      </c>
      <c r="G96" s="6">
        <v>0</v>
      </c>
      <c r="H96" s="6">
        <v>0</v>
      </c>
      <c r="I96" s="48" t="e">
        <f t="shared" si="46"/>
        <v>#DIV/0!</v>
      </c>
      <c r="J96" s="6"/>
      <c r="K96" s="6"/>
      <c r="L96" s="6"/>
      <c r="M96" s="114" t="e">
        <f t="shared" si="45"/>
        <v>#DIV/0!</v>
      </c>
      <c r="N96" s="6"/>
    </row>
    <row r="97" spans="1:14" ht="48" hidden="1" customHeight="1" x14ac:dyDescent="0.2">
      <c r="A97" s="1" t="s">
        <v>168</v>
      </c>
      <c r="B97" s="2" t="s">
        <v>169</v>
      </c>
      <c r="C97" s="6">
        <f t="shared" si="44"/>
        <v>0</v>
      </c>
      <c r="D97" s="6">
        <f t="shared" si="41"/>
        <v>0</v>
      </c>
      <c r="E97" s="47" t="e">
        <f t="shared" si="42"/>
        <v>#DIV/0!</v>
      </c>
      <c r="F97" s="5">
        <f>D97*100/D49</f>
        <v>0</v>
      </c>
      <c r="G97" s="6">
        <v>0</v>
      </c>
      <c r="H97" s="6">
        <v>0</v>
      </c>
      <c r="I97" s="48" t="e">
        <f t="shared" si="46"/>
        <v>#DIV/0!</v>
      </c>
      <c r="J97" s="6"/>
      <c r="K97" s="6"/>
      <c r="L97" s="6"/>
      <c r="M97" s="114" t="e">
        <f t="shared" si="45"/>
        <v>#DIV/0!</v>
      </c>
      <c r="N97" s="6"/>
    </row>
    <row r="98" spans="1:14" ht="24" hidden="1" customHeight="1" x14ac:dyDescent="0.2">
      <c r="A98" s="1" t="s">
        <v>170</v>
      </c>
      <c r="B98" s="2" t="s">
        <v>90</v>
      </c>
      <c r="C98" s="6">
        <f t="shared" si="44"/>
        <v>0</v>
      </c>
      <c r="D98" s="6">
        <f t="shared" si="41"/>
        <v>0</v>
      </c>
      <c r="E98" s="47" t="e">
        <f t="shared" si="42"/>
        <v>#DIV/0!</v>
      </c>
      <c r="F98" s="5">
        <f>D98*100/D50</f>
        <v>0</v>
      </c>
      <c r="G98" s="6">
        <v>0</v>
      </c>
      <c r="H98" s="6">
        <v>0</v>
      </c>
      <c r="I98" s="48" t="e">
        <f t="shared" si="46"/>
        <v>#DIV/0!</v>
      </c>
      <c r="J98" s="6"/>
      <c r="K98" s="6"/>
      <c r="L98" s="6"/>
      <c r="M98" s="114" t="e">
        <f t="shared" si="45"/>
        <v>#DIV/0!</v>
      </c>
      <c r="N98" s="6"/>
    </row>
    <row r="99" spans="1:14" ht="36" hidden="1" customHeight="1" x14ac:dyDescent="0.2">
      <c r="A99" s="1" t="s">
        <v>171</v>
      </c>
      <c r="B99" s="2" t="s">
        <v>172</v>
      </c>
      <c r="C99" s="6">
        <f t="shared" si="44"/>
        <v>0</v>
      </c>
      <c r="D99" s="6">
        <f t="shared" si="41"/>
        <v>0</v>
      </c>
      <c r="E99" s="47" t="e">
        <f t="shared" si="42"/>
        <v>#DIV/0!</v>
      </c>
      <c r="F99" s="5">
        <f>D99*100/D51</f>
        <v>0</v>
      </c>
      <c r="G99" s="6">
        <v>0</v>
      </c>
      <c r="H99" s="6">
        <v>0</v>
      </c>
      <c r="I99" s="48" t="e">
        <f t="shared" si="46"/>
        <v>#DIV/0!</v>
      </c>
      <c r="J99" s="6"/>
      <c r="K99" s="6"/>
      <c r="L99" s="6"/>
      <c r="M99" s="114" t="e">
        <f t="shared" si="45"/>
        <v>#DIV/0!</v>
      </c>
      <c r="N99" s="6"/>
    </row>
    <row r="100" spans="1:14" ht="36" hidden="1" customHeight="1" x14ac:dyDescent="0.2">
      <c r="A100" s="1" t="s">
        <v>173</v>
      </c>
      <c r="B100" s="2" t="s">
        <v>174</v>
      </c>
      <c r="C100" s="6">
        <f t="shared" si="44"/>
        <v>0</v>
      </c>
      <c r="D100" s="6">
        <f t="shared" si="41"/>
        <v>0</v>
      </c>
      <c r="E100" s="47" t="e">
        <f t="shared" si="42"/>
        <v>#DIV/0!</v>
      </c>
      <c r="F100" s="5">
        <f>D100*100/D52</f>
        <v>0</v>
      </c>
      <c r="G100" s="6">
        <v>0</v>
      </c>
      <c r="H100" s="6">
        <v>0</v>
      </c>
      <c r="I100" s="48" t="e">
        <f t="shared" si="46"/>
        <v>#DIV/0!</v>
      </c>
      <c r="J100" s="6"/>
      <c r="K100" s="6"/>
      <c r="L100" s="6"/>
      <c r="M100" s="114" t="e">
        <f t="shared" si="45"/>
        <v>#DIV/0!</v>
      </c>
      <c r="N100" s="6"/>
    </row>
    <row r="101" spans="1:14" s="73" customFormat="1" ht="36" x14ac:dyDescent="0.2">
      <c r="A101" s="3" t="s">
        <v>151</v>
      </c>
      <c r="B101" s="4" t="s">
        <v>46</v>
      </c>
      <c r="C101" s="5">
        <f>C103+C102</f>
        <v>0</v>
      </c>
      <c r="D101" s="5">
        <f>D103+D102</f>
        <v>0</v>
      </c>
      <c r="E101" s="47">
        <v>0</v>
      </c>
      <c r="F101" s="5"/>
      <c r="G101" s="6">
        <v>0</v>
      </c>
      <c r="H101" s="6">
        <v>0</v>
      </c>
      <c r="I101" s="48">
        <v>0</v>
      </c>
      <c r="J101" s="47"/>
      <c r="K101" s="47">
        <f>K102+K103</f>
        <v>0</v>
      </c>
      <c r="L101" s="47">
        <f>L102+L103</f>
        <v>0</v>
      </c>
      <c r="M101" s="114">
        <v>0</v>
      </c>
      <c r="N101" s="47"/>
    </row>
    <row r="102" spans="1:14" s="73" customFormat="1" ht="36" x14ac:dyDescent="0.2">
      <c r="A102" s="1" t="s">
        <v>152</v>
      </c>
      <c r="B102" s="2" t="s">
        <v>153</v>
      </c>
      <c r="C102" s="6">
        <f t="shared" ref="C102:C103" si="48">G102+K102</f>
        <v>0</v>
      </c>
      <c r="D102" s="6">
        <f t="shared" ref="D102:D103" si="49">H102+L102</f>
        <v>0</v>
      </c>
      <c r="E102" s="48">
        <v>0</v>
      </c>
      <c r="F102" s="5"/>
      <c r="G102" s="6">
        <v>0</v>
      </c>
      <c r="H102" s="6">
        <v>0</v>
      </c>
      <c r="I102" s="48">
        <v>0</v>
      </c>
      <c r="J102" s="47"/>
      <c r="K102" s="47"/>
      <c r="L102" s="47"/>
      <c r="M102" s="114"/>
      <c r="N102" s="47"/>
    </row>
    <row r="103" spans="1:14" s="73" customFormat="1" ht="48" x14ac:dyDescent="0.2">
      <c r="A103" s="1" t="s">
        <v>154</v>
      </c>
      <c r="B103" s="2" t="s">
        <v>94</v>
      </c>
      <c r="C103" s="6">
        <f t="shared" si="48"/>
        <v>0</v>
      </c>
      <c r="D103" s="6">
        <f t="shared" si="49"/>
        <v>0</v>
      </c>
      <c r="E103" s="48">
        <v>0</v>
      </c>
      <c r="F103" s="5"/>
      <c r="G103" s="6">
        <v>0</v>
      </c>
      <c r="H103" s="6">
        <v>0</v>
      </c>
      <c r="I103" s="48">
        <v>0</v>
      </c>
      <c r="J103" s="47"/>
      <c r="K103" s="48">
        <v>0</v>
      </c>
      <c r="L103" s="48">
        <v>0</v>
      </c>
      <c r="M103" s="114">
        <v>0</v>
      </c>
      <c r="N103" s="47"/>
    </row>
    <row r="104" spans="1:14" s="73" customFormat="1" ht="24" x14ac:dyDescent="0.2">
      <c r="A104" s="3" t="s">
        <v>175</v>
      </c>
      <c r="B104" s="4" t="s">
        <v>83</v>
      </c>
      <c r="C104" s="5">
        <f>C105+C106</f>
        <v>-4250</v>
      </c>
      <c r="D104" s="5">
        <v>0</v>
      </c>
      <c r="E104" s="47">
        <f>D104/C104*100</f>
        <v>0</v>
      </c>
      <c r="F104" s="5"/>
      <c r="G104" s="5">
        <f>G105+G106</f>
        <v>-4250</v>
      </c>
      <c r="H104" s="5">
        <f t="shared" ref="H104" si="50">H105+H106</f>
        <v>0</v>
      </c>
      <c r="I104" s="47">
        <f>H104/G104*100</f>
        <v>0</v>
      </c>
      <c r="J104" s="47"/>
      <c r="K104" s="47"/>
      <c r="L104" s="47"/>
      <c r="M104" s="47"/>
      <c r="N104" s="47"/>
    </row>
    <row r="105" spans="1:14" ht="53.25" customHeight="1" x14ac:dyDescent="0.2">
      <c r="A105" s="1" t="s">
        <v>176</v>
      </c>
      <c r="B105" s="2" t="s">
        <v>114</v>
      </c>
      <c r="C105" s="6">
        <f>G105+K105</f>
        <v>-4500</v>
      </c>
      <c r="D105" s="6">
        <f>-H105+L105</f>
        <v>0</v>
      </c>
      <c r="E105" s="48">
        <f t="shared" si="42"/>
        <v>0</v>
      </c>
      <c r="F105" s="5"/>
      <c r="G105" s="6">
        <v>-4500</v>
      </c>
      <c r="H105" s="6">
        <v>0</v>
      </c>
      <c r="I105" s="48">
        <f t="shared" si="38"/>
        <v>0</v>
      </c>
      <c r="J105" s="6"/>
      <c r="K105" s="6"/>
      <c r="L105" s="6"/>
      <c r="M105" s="47"/>
      <c r="N105" s="6"/>
    </row>
    <row r="106" spans="1:14" ht="54.75" customHeight="1" x14ac:dyDescent="0.2">
      <c r="A106" s="1" t="s">
        <v>177</v>
      </c>
      <c r="B106" s="2" t="s">
        <v>80</v>
      </c>
      <c r="C106" s="6">
        <f>G106+K106</f>
        <v>250</v>
      </c>
      <c r="D106" s="6">
        <f>H106+L106</f>
        <v>0</v>
      </c>
      <c r="E106" s="48">
        <f t="shared" si="42"/>
        <v>0</v>
      </c>
      <c r="F106" s="5"/>
      <c r="G106" s="6">
        <v>250</v>
      </c>
      <c r="H106" s="6">
        <v>0</v>
      </c>
      <c r="I106" s="48">
        <f t="shared" si="38"/>
        <v>0</v>
      </c>
      <c r="J106" s="6"/>
      <c r="K106" s="6"/>
      <c r="L106" s="6"/>
      <c r="M106" s="47"/>
      <c r="N106" s="6"/>
    </row>
    <row r="107" spans="1:14" s="89" customFormat="1" ht="33" customHeight="1" x14ac:dyDescent="0.25">
      <c r="A107" s="3" t="s">
        <v>249</v>
      </c>
      <c r="B107" s="4" t="s">
        <v>81</v>
      </c>
      <c r="C107" s="5">
        <f>G107+K107</f>
        <v>119943.49999999965</v>
      </c>
      <c r="D107" s="5">
        <f>H107+L107</f>
        <v>-31248.599999999977</v>
      </c>
      <c r="E107" s="47">
        <f>D107/C107*100</f>
        <v>-26.052766510898941</v>
      </c>
      <c r="F107" s="5"/>
      <c r="G107" s="5">
        <f>G108+G119</f>
        <v>26698.699999999721</v>
      </c>
      <c r="H107" s="5">
        <f>H108+H119</f>
        <v>-70306.5</v>
      </c>
      <c r="I107" s="47">
        <v>0</v>
      </c>
      <c r="J107" s="5"/>
      <c r="K107" s="5">
        <f>K108+K119</f>
        <v>93244.79999999993</v>
      </c>
      <c r="L107" s="5">
        <f>L108+L119</f>
        <v>39057.900000000023</v>
      </c>
      <c r="M107" s="113">
        <f>L107/K107*100</f>
        <v>41.887483269844594</v>
      </c>
      <c r="N107" s="5"/>
    </row>
    <row r="108" spans="1:14" ht="14.25" customHeight="1" x14ac:dyDescent="0.2">
      <c r="A108" s="1" t="s">
        <v>225</v>
      </c>
      <c r="B108" s="2" t="s">
        <v>178</v>
      </c>
      <c r="C108" s="6">
        <f>G108+K108+376586.7</f>
        <v>-4701530.7</v>
      </c>
      <c r="D108" s="6">
        <f>H108+L108-(-216599.2)</f>
        <v>-2631205</v>
      </c>
      <c r="E108" s="48">
        <f t="shared" si="42"/>
        <v>55.964858423661887</v>
      </c>
      <c r="F108" s="5"/>
      <c r="G108" s="6">
        <v>-4171359.6</v>
      </c>
      <c r="H108" s="6">
        <v>-2393082.7000000002</v>
      </c>
      <c r="I108" s="48">
        <f>H108/G108*100</f>
        <v>57.369369449711314</v>
      </c>
      <c r="J108" s="6"/>
      <c r="K108" s="6">
        <v>-906757.8</v>
      </c>
      <c r="L108" s="6">
        <v>-454721.5</v>
      </c>
      <c r="M108" s="114">
        <f t="shared" ref="M108:M119" si="51">L108/K108*100</f>
        <v>50.148065999542546</v>
      </c>
      <c r="N108" s="6"/>
    </row>
    <row r="109" spans="1:14" ht="0.75" hidden="1" customHeight="1" x14ac:dyDescent="0.2">
      <c r="A109" s="1" t="s">
        <v>179</v>
      </c>
      <c r="B109" s="2" t="s">
        <v>89</v>
      </c>
      <c r="C109" s="6">
        <f t="shared" si="44"/>
        <v>-2681025.6</v>
      </c>
      <c r="D109" s="6">
        <f t="shared" si="41"/>
        <v>-2681025.6</v>
      </c>
      <c r="E109" s="48">
        <f t="shared" si="42"/>
        <v>100</v>
      </c>
      <c r="F109" s="5">
        <f>D109*100/D58</f>
        <v>-3612.1467210077808</v>
      </c>
      <c r="G109" s="6">
        <v>-2681025.6</v>
      </c>
      <c r="H109" s="6">
        <v>-2681025.6</v>
      </c>
      <c r="I109" s="48">
        <f t="shared" si="38"/>
        <v>100</v>
      </c>
      <c r="J109" s="6"/>
      <c r="K109" s="6"/>
      <c r="L109" s="6"/>
      <c r="M109" s="114" t="e">
        <f t="shared" si="51"/>
        <v>#DIV/0!</v>
      </c>
      <c r="N109" s="6"/>
    </row>
    <row r="110" spans="1:14" ht="24" hidden="1" customHeight="1" x14ac:dyDescent="0.2">
      <c r="A110" s="1" t="s">
        <v>180</v>
      </c>
      <c r="B110" s="2" t="s">
        <v>65</v>
      </c>
      <c r="C110" s="6">
        <f t="shared" si="44"/>
        <v>-2681025.6</v>
      </c>
      <c r="D110" s="6">
        <f t="shared" si="41"/>
        <v>-2681025.6</v>
      </c>
      <c r="E110" s="48">
        <f t="shared" si="42"/>
        <v>100</v>
      </c>
      <c r="F110" s="5">
        <f>D110*100/D59</f>
        <v>-335547.63454317895</v>
      </c>
      <c r="G110" s="6">
        <v>-2681025.6</v>
      </c>
      <c r="H110" s="6">
        <v>-2681025.6</v>
      </c>
      <c r="I110" s="48">
        <f t="shared" si="38"/>
        <v>100</v>
      </c>
      <c r="J110" s="6"/>
      <c r="K110" s="6"/>
      <c r="L110" s="6"/>
      <c r="M110" s="114" t="e">
        <f t="shared" si="51"/>
        <v>#DIV/0!</v>
      </c>
      <c r="N110" s="6"/>
    </row>
    <row r="111" spans="1:14" ht="36" hidden="1" customHeight="1" x14ac:dyDescent="0.2">
      <c r="A111" s="1" t="s">
        <v>181</v>
      </c>
      <c r="B111" s="2" t="s">
        <v>182</v>
      </c>
      <c r="C111" s="6">
        <f t="shared" si="44"/>
        <v>-2681025.6</v>
      </c>
      <c r="D111" s="6">
        <f t="shared" si="41"/>
        <v>-2681025.6</v>
      </c>
      <c r="E111" s="48">
        <f t="shared" si="42"/>
        <v>100</v>
      </c>
      <c r="F111" s="5">
        <f>D111*100/D60</f>
        <v>-6512.8922941632318</v>
      </c>
      <c r="G111" s="6">
        <v>-2681025.6</v>
      </c>
      <c r="H111" s="6">
        <v>-2681025.6</v>
      </c>
      <c r="I111" s="48">
        <f t="shared" si="38"/>
        <v>100</v>
      </c>
      <c r="J111" s="6"/>
      <c r="K111" s="6"/>
      <c r="L111" s="6"/>
      <c r="M111" s="114" t="e">
        <f t="shared" si="51"/>
        <v>#DIV/0!</v>
      </c>
      <c r="N111" s="6"/>
    </row>
    <row r="112" spans="1:14" ht="24" hidden="1" customHeight="1" x14ac:dyDescent="0.2">
      <c r="A112" s="1" t="s">
        <v>183</v>
      </c>
      <c r="B112" s="2" t="s">
        <v>184</v>
      </c>
      <c r="C112" s="6">
        <f t="shared" si="44"/>
        <v>-2681025.6</v>
      </c>
      <c r="D112" s="6">
        <f t="shared" si="41"/>
        <v>-2681025.6</v>
      </c>
      <c r="E112" s="48">
        <f t="shared" si="42"/>
        <v>100</v>
      </c>
      <c r="F112" s="5" t="e">
        <f t="shared" ref="F112:F115" si="52">D112*100/D62</f>
        <v>#DIV/0!</v>
      </c>
      <c r="G112" s="6">
        <v>-2681025.6</v>
      </c>
      <c r="H112" s="6">
        <v>-2681025.6</v>
      </c>
      <c r="I112" s="48">
        <f t="shared" si="38"/>
        <v>100</v>
      </c>
      <c r="J112" s="6"/>
      <c r="K112" s="6"/>
      <c r="L112" s="6"/>
      <c r="M112" s="114" t="e">
        <f t="shared" si="51"/>
        <v>#DIV/0!</v>
      </c>
      <c r="N112" s="6"/>
    </row>
    <row r="113" spans="1:14" ht="24" hidden="1" customHeight="1" x14ac:dyDescent="0.2">
      <c r="A113" s="1" t="s">
        <v>185</v>
      </c>
      <c r="B113" s="2" t="s">
        <v>30</v>
      </c>
      <c r="C113" s="6">
        <f t="shared" si="44"/>
        <v>-2681025.6</v>
      </c>
      <c r="D113" s="6">
        <f t="shared" si="41"/>
        <v>-2681025.6</v>
      </c>
      <c r="E113" s="48">
        <f t="shared" si="42"/>
        <v>100</v>
      </c>
      <c r="F113" s="5" t="e">
        <f t="shared" si="52"/>
        <v>#DIV/0!</v>
      </c>
      <c r="G113" s="6">
        <v>-2681025.6</v>
      </c>
      <c r="H113" s="6">
        <v>-2681025.6</v>
      </c>
      <c r="I113" s="48">
        <f t="shared" si="38"/>
        <v>100</v>
      </c>
      <c r="J113" s="6"/>
      <c r="K113" s="6"/>
      <c r="L113" s="6"/>
      <c r="M113" s="114" t="e">
        <f t="shared" si="51"/>
        <v>#DIV/0!</v>
      </c>
      <c r="N113" s="6"/>
    </row>
    <row r="114" spans="1:14" ht="18.75" hidden="1" customHeight="1" x14ac:dyDescent="0.2">
      <c r="A114" s="1" t="s">
        <v>186</v>
      </c>
      <c r="B114" s="2" t="s">
        <v>187</v>
      </c>
      <c r="C114" s="6">
        <f t="shared" si="44"/>
        <v>-2681025.6</v>
      </c>
      <c r="D114" s="6">
        <f t="shared" si="41"/>
        <v>-2681025.6</v>
      </c>
      <c r="E114" s="48">
        <f t="shared" si="42"/>
        <v>100</v>
      </c>
      <c r="F114" s="5" t="e">
        <f t="shared" si="52"/>
        <v>#DIV/0!</v>
      </c>
      <c r="G114" s="6">
        <v>-2681025.6</v>
      </c>
      <c r="H114" s="6">
        <v>-2681025.6</v>
      </c>
      <c r="I114" s="48">
        <f t="shared" si="38"/>
        <v>100</v>
      </c>
      <c r="J114" s="6"/>
      <c r="K114" s="6"/>
      <c r="L114" s="6"/>
      <c r="M114" s="114" t="e">
        <f t="shared" si="51"/>
        <v>#DIV/0!</v>
      </c>
      <c r="N114" s="6"/>
    </row>
    <row r="115" spans="1:14" ht="24" hidden="1" customHeight="1" x14ac:dyDescent="0.2">
      <c r="A115" s="1" t="s">
        <v>188</v>
      </c>
      <c r="B115" s="2" t="s">
        <v>47</v>
      </c>
      <c r="C115" s="6">
        <f t="shared" si="44"/>
        <v>-2681025.6</v>
      </c>
      <c r="D115" s="6">
        <f t="shared" si="41"/>
        <v>-2681025.6</v>
      </c>
      <c r="E115" s="48">
        <f t="shared" si="42"/>
        <v>100</v>
      </c>
      <c r="F115" s="5" t="e">
        <f t="shared" si="52"/>
        <v>#DIV/0!</v>
      </c>
      <c r="G115" s="6">
        <v>-2681025.6</v>
      </c>
      <c r="H115" s="6">
        <v>-2681025.6</v>
      </c>
      <c r="I115" s="48">
        <f t="shared" si="38"/>
        <v>100</v>
      </c>
      <c r="J115" s="6"/>
      <c r="K115" s="6"/>
      <c r="L115" s="6"/>
      <c r="M115" s="114" t="e">
        <f t="shared" si="51"/>
        <v>#DIV/0!</v>
      </c>
      <c r="N115" s="6"/>
    </row>
    <row r="116" spans="1:14" ht="24" hidden="1" customHeight="1" x14ac:dyDescent="0.2">
      <c r="A116" s="1" t="s">
        <v>189</v>
      </c>
      <c r="B116" s="2" t="s">
        <v>190</v>
      </c>
      <c r="C116" s="6">
        <f t="shared" si="44"/>
        <v>-2681025.6</v>
      </c>
      <c r="D116" s="6">
        <f t="shared" si="41"/>
        <v>-2681025.6</v>
      </c>
      <c r="E116" s="48">
        <f t="shared" si="42"/>
        <v>100</v>
      </c>
      <c r="F116" s="5">
        <f>D116*100/D68</f>
        <v>-8579.66628904975</v>
      </c>
      <c r="G116" s="6">
        <v>-2681025.6</v>
      </c>
      <c r="H116" s="6">
        <v>-2681025.6</v>
      </c>
      <c r="I116" s="48">
        <f t="shared" si="38"/>
        <v>100</v>
      </c>
      <c r="J116" s="6"/>
      <c r="K116" s="6"/>
      <c r="L116" s="6"/>
      <c r="M116" s="114" t="e">
        <f t="shared" si="51"/>
        <v>#DIV/0!</v>
      </c>
      <c r="N116" s="6"/>
    </row>
    <row r="117" spans="1:14" ht="48" hidden="1" customHeight="1" x14ac:dyDescent="0.2">
      <c r="A117" s="1" t="s">
        <v>191</v>
      </c>
      <c r="B117" s="2" t="s">
        <v>192</v>
      </c>
      <c r="C117" s="6">
        <f t="shared" si="44"/>
        <v>-2681025.6</v>
      </c>
      <c r="D117" s="6">
        <f t="shared" si="41"/>
        <v>-2681025.6</v>
      </c>
      <c r="E117" s="48">
        <f t="shared" si="42"/>
        <v>100</v>
      </c>
      <c r="F117" s="5" t="e">
        <f>D117*100/D69</f>
        <v>#DIV/0!</v>
      </c>
      <c r="G117" s="6">
        <v>-2681025.6</v>
      </c>
      <c r="H117" s="6">
        <v>-2681025.6</v>
      </c>
      <c r="I117" s="48">
        <f t="shared" si="38"/>
        <v>100</v>
      </c>
      <c r="J117" s="6"/>
      <c r="K117" s="6"/>
      <c r="L117" s="6"/>
      <c r="M117" s="114" t="e">
        <f t="shared" si="51"/>
        <v>#DIV/0!</v>
      </c>
      <c r="N117" s="6"/>
    </row>
    <row r="118" spans="1:14" ht="72" hidden="1" customHeight="1" x14ac:dyDescent="0.2">
      <c r="A118" s="1" t="s">
        <v>193</v>
      </c>
      <c r="B118" s="2" t="s">
        <v>194</v>
      </c>
      <c r="C118" s="6">
        <f t="shared" si="44"/>
        <v>-2681025.6</v>
      </c>
      <c r="D118" s="6">
        <f t="shared" si="41"/>
        <v>-2681025.6</v>
      </c>
      <c r="E118" s="48">
        <f t="shared" si="42"/>
        <v>100</v>
      </c>
      <c r="F118" s="5" t="e">
        <f>D118*100/D70</f>
        <v>#DIV/0!</v>
      </c>
      <c r="G118" s="6">
        <v>-2681025.6</v>
      </c>
      <c r="H118" s="6">
        <v>-2681025.6</v>
      </c>
      <c r="I118" s="48">
        <f t="shared" si="38"/>
        <v>100</v>
      </c>
      <c r="J118" s="6"/>
      <c r="K118" s="6"/>
      <c r="L118" s="6"/>
      <c r="M118" s="114" t="e">
        <f t="shared" si="51"/>
        <v>#DIV/0!</v>
      </c>
      <c r="N118" s="6"/>
    </row>
    <row r="119" spans="1:14" ht="16.5" customHeight="1" x14ac:dyDescent="0.2">
      <c r="A119" s="1" t="s">
        <v>195</v>
      </c>
      <c r="B119" s="2" t="s">
        <v>196</v>
      </c>
      <c r="C119" s="6">
        <f>G119+K119-376586.7</f>
        <v>4821474.1999999993</v>
      </c>
      <c r="D119" s="6">
        <f>H119+L119-216599.2</f>
        <v>2599956.4</v>
      </c>
      <c r="E119" s="48">
        <f t="shared" si="42"/>
        <v>53.924511304032286</v>
      </c>
      <c r="F119" s="5"/>
      <c r="G119" s="6">
        <v>4198058.3</v>
      </c>
      <c r="H119" s="6">
        <v>2322776.2000000002</v>
      </c>
      <c r="I119" s="48">
        <f>H119/G119*100</f>
        <v>55.329774719898495</v>
      </c>
      <c r="J119" s="6"/>
      <c r="K119" s="6">
        <v>1000002.6</v>
      </c>
      <c r="L119" s="6">
        <v>493779.4</v>
      </c>
      <c r="M119" s="114">
        <f t="shared" si="51"/>
        <v>49.377811617689801</v>
      </c>
      <c r="N119" s="6"/>
    </row>
    <row r="120" spans="1:14" x14ac:dyDescent="0.2">
      <c r="A120" s="90"/>
      <c r="B120" s="17"/>
      <c r="C120" s="17"/>
      <c r="D120" s="17"/>
      <c r="E120" s="17"/>
      <c r="F120" s="17"/>
      <c r="G120" s="17"/>
      <c r="H120" s="17"/>
      <c r="I120" s="17"/>
      <c r="J120" s="17"/>
      <c r="K120" s="132"/>
      <c r="L120" s="132"/>
      <c r="M120" s="132"/>
      <c r="N120" s="132"/>
    </row>
    <row r="121" spans="1:14" x14ac:dyDescent="0.2">
      <c r="G121" s="49"/>
      <c r="H121" s="49"/>
      <c r="K121" s="18"/>
      <c r="L121" s="18"/>
      <c r="M121" s="18"/>
      <c r="N121" s="18"/>
    </row>
    <row r="122" spans="1:14" ht="16.5" customHeight="1" x14ac:dyDescent="0.2">
      <c r="A122" s="91" t="s">
        <v>272</v>
      </c>
      <c r="C122" s="7" t="s">
        <v>273</v>
      </c>
      <c r="G122" s="49"/>
      <c r="H122" s="49"/>
      <c r="K122" s="18"/>
      <c r="L122" s="18"/>
      <c r="M122" s="18"/>
      <c r="N122" s="18"/>
    </row>
    <row r="123" spans="1:14" x14ac:dyDescent="0.2">
      <c r="G123" s="49"/>
    </row>
    <row r="124" spans="1:14" x14ac:dyDescent="0.2">
      <c r="C124" s="18"/>
      <c r="D124" s="18"/>
    </row>
    <row r="125" spans="1:14" ht="13.5" customHeight="1" x14ac:dyDescent="0.2">
      <c r="A125" s="91" t="s">
        <v>271</v>
      </c>
      <c r="C125" s="18"/>
      <c r="D125" s="18"/>
    </row>
    <row r="126" spans="1:14" ht="13.5" customHeight="1" x14ac:dyDescent="0.2">
      <c r="C126" s="18"/>
      <c r="D126" s="18"/>
    </row>
    <row r="127" spans="1:14" ht="13.5" customHeight="1" x14ac:dyDescent="0.2">
      <c r="C127" s="18"/>
      <c r="D127" s="18"/>
      <c r="G127" s="49"/>
    </row>
    <row r="128" spans="1:14" ht="13.5" customHeight="1" x14ac:dyDescent="0.2">
      <c r="C128" s="18"/>
      <c r="D128" s="18"/>
    </row>
    <row r="129" spans="3:4" ht="13.5" customHeight="1" x14ac:dyDescent="0.2">
      <c r="C129" s="18"/>
      <c r="D129" s="18"/>
    </row>
    <row r="130" spans="3:4" ht="13.5" customHeight="1" x14ac:dyDescent="0.2">
      <c r="C130" s="18"/>
      <c r="D130" s="18"/>
    </row>
    <row r="131" spans="3:4" ht="13.5" customHeight="1" x14ac:dyDescent="0.2">
      <c r="C131" s="18"/>
      <c r="D131" s="18"/>
    </row>
    <row r="132" spans="3:4" ht="13.5" customHeight="1" x14ac:dyDescent="0.2">
      <c r="C132" s="18"/>
      <c r="D132" s="18"/>
    </row>
    <row r="133" spans="3:4" ht="13.5" customHeight="1" x14ac:dyDescent="0.2">
      <c r="C133" s="18"/>
      <c r="D133" s="18"/>
    </row>
    <row r="134" spans="3:4" ht="13.5" customHeight="1" x14ac:dyDescent="0.2">
      <c r="C134" s="18"/>
      <c r="D134" s="18"/>
    </row>
    <row r="135" spans="3:4" x14ac:dyDescent="0.2">
      <c r="C135" s="18"/>
      <c r="D135" s="18"/>
    </row>
  </sheetData>
  <mergeCells count="18">
    <mergeCell ref="G7:H7"/>
    <mergeCell ref="G1:H1"/>
    <mergeCell ref="A71:C71"/>
    <mergeCell ref="V71:W71"/>
    <mergeCell ref="K8:N8"/>
    <mergeCell ref="A2:L2"/>
    <mergeCell ref="A3:L3"/>
    <mergeCell ref="C5:E5"/>
    <mergeCell ref="A6:D6"/>
    <mergeCell ref="E6:G6"/>
    <mergeCell ref="A7:B7"/>
    <mergeCell ref="A8:A9"/>
    <mergeCell ref="B8:B9"/>
    <mergeCell ref="G8:J8"/>
    <mergeCell ref="C8:F8"/>
    <mergeCell ref="F70:F71"/>
    <mergeCell ref="I70:I71"/>
    <mergeCell ref="M70:M71"/>
  </mergeCells>
  <printOptions horizontalCentered="1"/>
  <pageMargins left="0" right="0" top="0.19685039370078741" bottom="0" header="0" footer="0"/>
  <pageSetup paperSize="9" scale="70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Normal="100" zoomScaleSheetLayoutView="85" workbookViewId="0">
      <selection activeCell="M1" sqref="M1:N1048576"/>
    </sheetView>
  </sheetViews>
  <sheetFormatPr defaultRowHeight="15" x14ac:dyDescent="0.25"/>
  <cols>
    <col min="1" max="1" width="27.5703125" style="24" customWidth="1"/>
    <col min="2" max="2" width="13.7109375" style="24" customWidth="1"/>
    <col min="3" max="3" width="13.5703125" style="24" customWidth="1"/>
    <col min="4" max="4" width="12.5703125" style="24" customWidth="1"/>
    <col min="5" max="5" width="11.28515625" style="24" customWidth="1"/>
    <col min="6" max="6" width="14.140625" style="24" customWidth="1"/>
    <col min="7" max="7" width="12.28515625" style="24" customWidth="1"/>
    <col min="8" max="8" width="10.5703125" style="24" customWidth="1"/>
    <col min="9" max="9" width="12.7109375" style="24" customWidth="1"/>
    <col min="10" max="10" width="12.85546875" style="24" customWidth="1"/>
    <col min="11" max="11" width="12.5703125" style="24" customWidth="1"/>
    <col min="12" max="12" width="2.140625" style="24" customWidth="1"/>
    <col min="13" max="13" width="24.7109375" style="24" customWidth="1"/>
    <col min="14" max="14" width="29.42578125" style="24" customWidth="1"/>
    <col min="15" max="15" width="16.5703125" style="24" customWidth="1"/>
    <col min="16" max="16" width="13.5703125" style="24" customWidth="1"/>
    <col min="17" max="16384" width="9.140625" style="24"/>
  </cols>
  <sheetData>
    <row r="1" spans="1:16" ht="15.75" x14ac:dyDescent="0.25">
      <c r="A1" s="21" t="s">
        <v>267</v>
      </c>
      <c r="B1" s="22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6" ht="15.75" x14ac:dyDescent="0.25">
      <c r="A2" s="25" t="s">
        <v>240</v>
      </c>
      <c r="B2" s="26"/>
      <c r="C2" s="23"/>
      <c r="D2" s="23"/>
      <c r="E2" s="23"/>
      <c r="F2" s="355"/>
      <c r="G2" s="355"/>
      <c r="H2" s="23"/>
      <c r="I2" s="23"/>
      <c r="J2" s="23"/>
      <c r="K2" s="97" t="s">
        <v>197</v>
      </c>
      <c r="L2" s="23"/>
    </row>
    <row r="3" spans="1:16" s="28" customFormat="1" ht="20.25" customHeight="1" x14ac:dyDescent="0.25">
      <c r="A3" s="365"/>
      <c r="B3" s="366"/>
      <c r="C3" s="356" t="s">
        <v>130</v>
      </c>
      <c r="D3" s="357"/>
      <c r="E3" s="358"/>
      <c r="F3" s="356" t="s">
        <v>126</v>
      </c>
      <c r="G3" s="357"/>
      <c r="H3" s="358"/>
      <c r="I3" s="356" t="s">
        <v>127</v>
      </c>
      <c r="J3" s="357"/>
      <c r="K3" s="358"/>
      <c r="L3" s="27"/>
    </row>
    <row r="4" spans="1:16" ht="33.75" x14ac:dyDescent="0.25">
      <c r="A4" s="361" t="s">
        <v>198</v>
      </c>
      <c r="B4" s="362"/>
      <c r="C4" s="29" t="s">
        <v>199</v>
      </c>
      <c r="D4" s="29" t="s">
        <v>200</v>
      </c>
      <c r="E4" s="29" t="s">
        <v>128</v>
      </c>
      <c r="F4" s="29" t="s">
        <v>201</v>
      </c>
      <c r="G4" s="29" t="s">
        <v>202</v>
      </c>
      <c r="H4" s="29" t="s">
        <v>128</v>
      </c>
      <c r="I4" s="29" t="s">
        <v>203</v>
      </c>
      <c r="J4" s="29" t="s">
        <v>204</v>
      </c>
      <c r="K4" s="29" t="s">
        <v>128</v>
      </c>
      <c r="L4" s="30"/>
      <c r="M4" s="31"/>
    </row>
    <row r="5" spans="1:16" x14ac:dyDescent="0.2">
      <c r="A5" s="363">
        <v>1</v>
      </c>
      <c r="B5" s="364"/>
      <c r="C5" s="32">
        <v>2</v>
      </c>
      <c r="D5" s="32">
        <v>3</v>
      </c>
      <c r="E5" s="32">
        <v>4</v>
      </c>
      <c r="F5" s="32">
        <v>5</v>
      </c>
      <c r="G5" s="32">
        <v>6</v>
      </c>
      <c r="H5" s="32">
        <v>7</v>
      </c>
      <c r="I5" s="32">
        <v>8</v>
      </c>
      <c r="J5" s="32">
        <v>9</v>
      </c>
      <c r="K5" s="32">
        <v>10</v>
      </c>
      <c r="L5" s="33"/>
      <c r="O5" s="44"/>
      <c r="P5" s="44"/>
    </row>
    <row r="6" spans="1:16" ht="37.5" customHeight="1" x14ac:dyDescent="0.25">
      <c r="A6" s="367" t="s">
        <v>254</v>
      </c>
      <c r="B6" s="368"/>
      <c r="C6" s="52">
        <f>F6+I6</f>
        <v>2338594.2999999998</v>
      </c>
      <c r="D6" s="52">
        <f>G6+J6</f>
        <v>1408612.5</v>
      </c>
      <c r="E6" s="101">
        <f t="shared" ref="E6:E10" si="0">D6/C6*100</f>
        <v>60.233299123323789</v>
      </c>
      <c r="F6" s="133">
        <v>2016645.9</v>
      </c>
      <c r="G6" s="133">
        <v>1232524.8999999999</v>
      </c>
      <c r="H6" s="101">
        <f>G6/F6*100</f>
        <v>61.117566549486945</v>
      </c>
      <c r="I6" s="52">
        <v>321948.40000000002</v>
      </c>
      <c r="J6" s="52">
        <v>176087.6</v>
      </c>
      <c r="K6" s="101">
        <f t="shared" ref="K6:K8" si="1">J6/I6*100</f>
        <v>54.694354747530973</v>
      </c>
      <c r="L6" s="34"/>
      <c r="M6" s="35"/>
      <c r="N6" s="31"/>
      <c r="O6" s="57"/>
      <c r="P6" s="36"/>
    </row>
    <row r="7" spans="1:16" ht="37.5" customHeight="1" x14ac:dyDescent="0.25">
      <c r="A7" s="367" t="s">
        <v>255</v>
      </c>
      <c r="B7" s="368"/>
      <c r="C7" s="52">
        <f>F7+I7</f>
        <v>181105.2</v>
      </c>
      <c r="D7" s="52">
        <f>G7+J7</f>
        <v>98350.2</v>
      </c>
      <c r="E7" s="101">
        <f t="shared" ref="E7" si="2">D7/C7*100</f>
        <v>54.305563838034466</v>
      </c>
      <c r="F7" s="133">
        <v>159907</v>
      </c>
      <c r="G7" s="133">
        <v>84453.4</v>
      </c>
      <c r="H7" s="101">
        <f>G7/F7*100</f>
        <v>52.814073180035891</v>
      </c>
      <c r="I7" s="52">
        <v>21198.2</v>
      </c>
      <c r="J7" s="52">
        <v>13896.8</v>
      </c>
      <c r="K7" s="101">
        <f t="shared" ref="K7" si="3">J7/I7*100</f>
        <v>65.556509514958819</v>
      </c>
      <c r="L7" s="34"/>
      <c r="M7" s="35"/>
      <c r="N7" s="35"/>
      <c r="O7" s="57"/>
      <c r="P7" s="36"/>
    </row>
    <row r="8" spans="1:16" ht="33" customHeight="1" x14ac:dyDescent="0.25">
      <c r="A8" s="367" t="s">
        <v>256</v>
      </c>
      <c r="B8" s="368"/>
      <c r="C8" s="52">
        <f>F8+I8</f>
        <v>704257.70000000007</v>
      </c>
      <c r="D8" s="52">
        <f t="shared" ref="D8" si="4">G8+J8</f>
        <v>399727</v>
      </c>
      <c r="E8" s="101">
        <f t="shared" si="0"/>
        <v>56.758626849234304</v>
      </c>
      <c r="F8" s="133">
        <v>607303.4</v>
      </c>
      <c r="G8" s="133">
        <v>351679.3</v>
      </c>
      <c r="H8" s="101">
        <f>G8/F8*100</f>
        <v>57.908337084890348</v>
      </c>
      <c r="I8" s="52">
        <v>96954.3</v>
      </c>
      <c r="J8" s="52">
        <v>48047.7</v>
      </c>
      <c r="K8" s="101">
        <f t="shared" si="1"/>
        <v>49.557059356830997</v>
      </c>
      <c r="L8" s="34"/>
      <c r="M8" s="35"/>
      <c r="N8" s="31"/>
      <c r="O8" s="57"/>
      <c r="P8" s="36"/>
    </row>
    <row r="9" spans="1:16" ht="28.5" customHeight="1" x14ac:dyDescent="0.25">
      <c r="A9" s="367" t="s">
        <v>257</v>
      </c>
      <c r="B9" s="368"/>
      <c r="C9" s="52">
        <f>F9+I9</f>
        <v>54561.5</v>
      </c>
      <c r="D9" s="52">
        <f t="shared" ref="D9" si="5">G9+J9</f>
        <v>27110.6</v>
      </c>
      <c r="E9" s="101">
        <f t="shared" ref="E9" si="6">D9/C9*100</f>
        <v>49.688150069187976</v>
      </c>
      <c r="F9" s="133">
        <v>48159.7</v>
      </c>
      <c r="G9" s="133">
        <v>23260.3</v>
      </c>
      <c r="H9" s="101">
        <f>G9/F9*100</f>
        <v>48.298265977570459</v>
      </c>
      <c r="I9" s="52">
        <v>6401.8</v>
      </c>
      <c r="J9" s="52">
        <v>3850.3</v>
      </c>
      <c r="K9" s="101">
        <f t="shared" ref="K9" si="7">J9/I9*100</f>
        <v>60.144021993814242</v>
      </c>
      <c r="L9" s="34"/>
      <c r="M9" s="35"/>
      <c r="N9" s="31"/>
      <c r="O9" s="57"/>
      <c r="P9" s="36"/>
    </row>
    <row r="10" spans="1:16" ht="43.5" customHeight="1" x14ac:dyDescent="0.25">
      <c r="A10" s="367" t="s">
        <v>258</v>
      </c>
      <c r="B10" s="368"/>
      <c r="C10" s="104">
        <f>F10+I10</f>
        <v>190924.79999999999</v>
      </c>
      <c r="D10" s="104">
        <f>G10+J10</f>
        <v>139881.29999999999</v>
      </c>
      <c r="E10" s="101">
        <f t="shared" si="0"/>
        <v>73.265128469428802</v>
      </c>
      <c r="F10" s="133">
        <v>190924.79999999999</v>
      </c>
      <c r="G10" s="133">
        <v>139881.29999999999</v>
      </c>
      <c r="H10" s="101">
        <f t="shared" ref="H10" si="8">G10/F10*100</f>
        <v>73.265128469428802</v>
      </c>
      <c r="I10" s="111"/>
      <c r="J10" s="111"/>
      <c r="K10" s="112"/>
      <c r="L10" s="34"/>
      <c r="M10" s="35"/>
      <c r="N10" s="31"/>
      <c r="O10" s="57"/>
      <c r="P10" s="36"/>
    </row>
    <row r="11" spans="1:16" ht="43.5" customHeight="1" x14ac:dyDescent="0.25">
      <c r="A11" s="367" t="s">
        <v>259</v>
      </c>
      <c r="B11" s="368"/>
      <c r="C11" s="104">
        <f>F11+I11</f>
        <v>29592</v>
      </c>
      <c r="D11" s="104">
        <f>G11+J11</f>
        <v>17837.8</v>
      </c>
      <c r="E11" s="101">
        <f t="shared" ref="E11" si="9">D11/C11*100</f>
        <v>60.279129494457962</v>
      </c>
      <c r="F11" s="133">
        <v>29592</v>
      </c>
      <c r="G11" s="133">
        <v>17837.8</v>
      </c>
      <c r="H11" s="101">
        <f t="shared" ref="H11" si="10">G11/F11*100</f>
        <v>60.279129494457962</v>
      </c>
      <c r="I11" s="111"/>
      <c r="J11" s="111"/>
      <c r="K11" s="112"/>
      <c r="L11" s="34"/>
      <c r="M11" s="35"/>
      <c r="N11" s="31"/>
      <c r="O11" s="57"/>
      <c r="P11" s="36"/>
    </row>
    <row r="12" spans="1:16" ht="14.25" customHeight="1" x14ac:dyDescent="0.25">
      <c r="A12" s="53"/>
      <c r="B12" s="54"/>
      <c r="C12" s="55"/>
      <c r="D12" s="55"/>
      <c r="E12" s="56"/>
      <c r="F12" s="57"/>
      <c r="G12" s="57"/>
      <c r="H12" s="56"/>
      <c r="I12" s="123"/>
      <c r="J12" s="123"/>
      <c r="K12" s="56"/>
      <c r="L12" s="34"/>
      <c r="M12" s="35"/>
      <c r="N12" s="31"/>
      <c r="O12" s="36"/>
      <c r="P12" s="36"/>
    </row>
    <row r="13" spans="1:16" x14ac:dyDescent="0.25">
      <c r="A13" s="359" t="s">
        <v>205</v>
      </c>
      <c r="B13" s="360"/>
      <c r="C13" s="360"/>
      <c r="D13" s="360"/>
      <c r="E13" s="360"/>
      <c r="F13" s="37"/>
      <c r="G13" s="37"/>
      <c r="H13" s="37"/>
      <c r="I13" s="37"/>
      <c r="J13" s="37"/>
      <c r="K13" s="37"/>
      <c r="L13" s="37"/>
      <c r="M13" s="35"/>
      <c r="N13" s="31"/>
      <c r="O13" s="36"/>
      <c r="P13" s="36"/>
    </row>
    <row r="14" spans="1:16" x14ac:dyDescent="0.25">
      <c r="A14" s="95"/>
      <c r="B14" s="96"/>
      <c r="C14" s="105"/>
      <c r="D14" s="105"/>
      <c r="E14" s="105"/>
      <c r="F14" s="37"/>
      <c r="G14" s="37"/>
      <c r="H14" s="37"/>
      <c r="I14" s="37"/>
      <c r="J14" s="107"/>
      <c r="K14" s="97" t="s">
        <v>197</v>
      </c>
      <c r="L14" s="37"/>
      <c r="M14" s="38"/>
      <c r="N14" s="36"/>
      <c r="O14" s="36"/>
      <c r="P14" s="39"/>
    </row>
    <row r="15" spans="1:16" x14ac:dyDescent="0.25">
      <c r="A15" s="52"/>
      <c r="B15" s="52"/>
      <c r="C15" s="369" t="s">
        <v>266</v>
      </c>
      <c r="D15" s="369"/>
      <c r="E15" s="369"/>
      <c r="F15" s="369" t="s">
        <v>268</v>
      </c>
      <c r="G15" s="369"/>
      <c r="H15" s="369"/>
      <c r="I15" s="369" t="s">
        <v>269</v>
      </c>
      <c r="J15" s="369"/>
      <c r="K15" s="369"/>
      <c r="L15" s="37"/>
      <c r="N15" s="36"/>
      <c r="O15" s="36"/>
    </row>
    <row r="16" spans="1:16" ht="15" customHeight="1" x14ac:dyDescent="0.25">
      <c r="A16" s="373" t="s">
        <v>206</v>
      </c>
      <c r="B16" s="375" t="s">
        <v>230</v>
      </c>
      <c r="C16" s="376" t="s">
        <v>207</v>
      </c>
      <c r="D16" s="376" t="s">
        <v>208</v>
      </c>
      <c r="E16" s="376" t="s">
        <v>209</v>
      </c>
      <c r="F16" s="370" t="s">
        <v>207</v>
      </c>
      <c r="G16" s="370" t="s">
        <v>208</v>
      </c>
      <c r="H16" s="370" t="s">
        <v>209</v>
      </c>
      <c r="I16" s="370" t="s">
        <v>207</v>
      </c>
      <c r="J16" s="370" t="s">
        <v>208</v>
      </c>
      <c r="K16" s="370" t="s">
        <v>209</v>
      </c>
      <c r="L16" s="124"/>
    </row>
    <row r="17" spans="1:12" ht="23.25" customHeight="1" x14ac:dyDescent="0.25">
      <c r="A17" s="374"/>
      <c r="B17" s="371"/>
      <c r="C17" s="377"/>
      <c r="D17" s="377"/>
      <c r="E17" s="377"/>
      <c r="F17" s="371"/>
      <c r="G17" s="371"/>
      <c r="H17" s="371"/>
      <c r="I17" s="371"/>
      <c r="J17" s="371"/>
      <c r="K17" s="371"/>
      <c r="L17" s="40"/>
    </row>
    <row r="18" spans="1:12" x14ac:dyDescent="0.25">
      <c r="A18" s="32">
        <v>1</v>
      </c>
      <c r="B18" s="32">
        <v>2</v>
      </c>
      <c r="C18" s="32">
        <v>3</v>
      </c>
      <c r="D18" s="32">
        <v>4</v>
      </c>
      <c r="E18" s="32">
        <v>5</v>
      </c>
      <c r="F18" s="32">
        <v>6</v>
      </c>
      <c r="G18" s="32">
        <v>7</v>
      </c>
      <c r="H18" s="32">
        <v>8</v>
      </c>
      <c r="I18" s="32">
        <v>9</v>
      </c>
      <c r="J18" s="32">
        <v>10</v>
      </c>
      <c r="K18" s="32">
        <v>11</v>
      </c>
      <c r="L18" s="41"/>
    </row>
    <row r="19" spans="1:12" ht="28.5" customHeight="1" x14ac:dyDescent="0.2">
      <c r="A19" s="58" t="s">
        <v>210</v>
      </c>
      <c r="B19" s="59"/>
      <c r="C19" s="116">
        <f>D19+E19</f>
        <v>0</v>
      </c>
      <c r="D19" s="116">
        <f>SUM(D20:D38)</f>
        <v>0</v>
      </c>
      <c r="E19" s="116">
        <f>E21+E22+E23+E24+E25+E26+E27+E28+E33+E35+E36+E37+E38+E29+E34+E32+E31</f>
        <v>0</v>
      </c>
      <c r="F19" s="116">
        <f>G19+H19</f>
        <v>5115.5</v>
      </c>
      <c r="G19" s="116">
        <f>SUM(G20:G38)</f>
        <v>5115.5</v>
      </c>
      <c r="H19" s="116">
        <f>H21+H22+H23+H24+H25+H26+H27+H28+H33+H35+H36+H37+H38+H29+H34+H32+H31</f>
        <v>0</v>
      </c>
      <c r="I19" s="116">
        <f>J19+K19</f>
        <v>13280.7</v>
      </c>
      <c r="J19" s="116">
        <f>J21+J22+J23+J24+J25+J26+J27+J28+J33+J35+J36+J37+J38+J29+J34+J32+J31</f>
        <v>7127.1</v>
      </c>
      <c r="K19" s="116">
        <f>K21+K22+K23+K24+K25+K26+K27+K28+K33+K35+K36+K37+K38+K29+K34+K32+K31</f>
        <v>6153.6</v>
      </c>
      <c r="L19" s="42"/>
    </row>
    <row r="20" spans="1:12" ht="12" customHeight="1" x14ac:dyDescent="0.2">
      <c r="A20" s="60" t="s">
        <v>211</v>
      </c>
      <c r="B20" s="61"/>
      <c r="C20" s="116"/>
      <c r="D20" s="116"/>
      <c r="E20" s="116"/>
      <c r="F20" s="116"/>
      <c r="G20" s="116"/>
      <c r="H20" s="116"/>
      <c r="I20" s="116"/>
      <c r="J20" s="116"/>
      <c r="K20" s="116"/>
      <c r="L20" s="43"/>
    </row>
    <row r="21" spans="1:12" ht="14.25" customHeight="1" x14ac:dyDescent="0.2">
      <c r="A21" s="60" t="s">
        <v>212</v>
      </c>
      <c r="B21" s="62">
        <v>211</v>
      </c>
      <c r="C21" s="116">
        <f>D21+E21</f>
        <v>0</v>
      </c>
      <c r="D21" s="117"/>
      <c r="E21" s="117"/>
      <c r="F21" s="116"/>
      <c r="G21" s="117"/>
      <c r="H21" s="117"/>
      <c r="I21" s="116"/>
      <c r="J21" s="117"/>
      <c r="K21" s="117"/>
      <c r="L21" s="43"/>
    </row>
    <row r="22" spans="1:12" ht="12" customHeight="1" x14ac:dyDescent="0.2">
      <c r="A22" s="60" t="s">
        <v>213</v>
      </c>
      <c r="B22" s="62">
        <v>212</v>
      </c>
      <c r="C22" s="116">
        <f t="shared" ref="C22:C24" si="11">D22+E22</f>
        <v>0</v>
      </c>
      <c r="D22" s="117"/>
      <c r="E22" s="117"/>
      <c r="F22" s="116">
        <f t="shared" ref="F22" si="12">G22+H22</f>
        <v>0</v>
      </c>
      <c r="G22" s="117"/>
      <c r="H22" s="117"/>
      <c r="I22" s="116">
        <f t="shared" ref="I22:I24" si="13">J22+K22</f>
        <v>0</v>
      </c>
      <c r="J22" s="117"/>
      <c r="K22" s="117"/>
      <c r="L22" s="43"/>
    </row>
    <row r="23" spans="1:12" ht="22.5" customHeight="1" x14ac:dyDescent="0.2">
      <c r="A23" s="60" t="s">
        <v>214</v>
      </c>
      <c r="B23" s="62">
        <v>213</v>
      </c>
      <c r="C23" s="116">
        <f t="shared" si="11"/>
        <v>0</v>
      </c>
      <c r="D23" s="117"/>
      <c r="E23" s="117"/>
      <c r="F23" s="116"/>
      <c r="G23" s="117"/>
      <c r="H23" s="117"/>
      <c r="I23" s="116"/>
      <c r="J23" s="117"/>
      <c r="K23" s="117"/>
      <c r="L23" s="43"/>
    </row>
    <row r="24" spans="1:12" ht="17.25" customHeight="1" x14ac:dyDescent="0.2">
      <c r="A24" s="60" t="s">
        <v>215</v>
      </c>
      <c r="B24" s="62">
        <v>221</v>
      </c>
      <c r="C24" s="116">
        <f t="shared" si="11"/>
        <v>0</v>
      </c>
      <c r="D24" s="117"/>
      <c r="E24" s="117"/>
      <c r="F24" s="116">
        <f t="shared" ref="F24" si="14">G24+H24</f>
        <v>0</v>
      </c>
      <c r="G24" s="117"/>
      <c r="H24" s="117"/>
      <c r="I24" s="116">
        <f t="shared" si="13"/>
        <v>0</v>
      </c>
      <c r="J24" s="117"/>
      <c r="K24" s="117"/>
      <c r="L24" s="43"/>
    </row>
    <row r="25" spans="1:12" ht="16.5" customHeight="1" x14ac:dyDescent="0.2">
      <c r="A25" s="60" t="s">
        <v>216</v>
      </c>
      <c r="B25" s="62">
        <v>222</v>
      </c>
      <c r="C25" s="116">
        <f>D25+E25</f>
        <v>0</v>
      </c>
      <c r="D25" s="117"/>
      <c r="E25" s="117"/>
      <c r="F25" s="116">
        <f>G25+H25</f>
        <v>36</v>
      </c>
      <c r="G25" s="117">
        <v>36</v>
      </c>
      <c r="H25" s="117"/>
      <c r="I25" s="116">
        <f>J25+K25</f>
        <v>0</v>
      </c>
      <c r="J25" s="117"/>
      <c r="K25" s="117"/>
      <c r="L25" s="43"/>
    </row>
    <row r="26" spans="1:12" ht="15" customHeight="1" x14ac:dyDescent="0.2">
      <c r="A26" s="60" t="s">
        <v>217</v>
      </c>
      <c r="B26" s="62">
        <v>223</v>
      </c>
      <c r="C26" s="116">
        <f>D26+E26</f>
        <v>0</v>
      </c>
      <c r="D26" s="117"/>
      <c r="E26" s="117"/>
      <c r="F26" s="116">
        <f t="shared" ref="F26:F27" si="15">G26+H26</f>
        <v>0</v>
      </c>
      <c r="G26" s="117"/>
      <c r="H26" s="117"/>
      <c r="I26" s="116">
        <f t="shared" ref="I26:I37" si="16">J26+K26</f>
        <v>0</v>
      </c>
      <c r="J26" s="117"/>
      <c r="K26" s="117"/>
      <c r="L26" s="43"/>
    </row>
    <row r="27" spans="1:12" ht="33" customHeight="1" x14ac:dyDescent="0.2">
      <c r="A27" s="60" t="s">
        <v>218</v>
      </c>
      <c r="B27" s="62">
        <v>224</v>
      </c>
      <c r="C27" s="116">
        <f t="shared" ref="C27" si="17">D27+E27</f>
        <v>0</v>
      </c>
      <c r="D27" s="117"/>
      <c r="E27" s="117"/>
      <c r="F27" s="116">
        <f t="shared" si="15"/>
        <v>0</v>
      </c>
      <c r="G27" s="117"/>
      <c r="H27" s="117"/>
      <c r="I27" s="116">
        <f t="shared" si="16"/>
        <v>23.1</v>
      </c>
      <c r="J27" s="117"/>
      <c r="K27" s="117">
        <v>23.1</v>
      </c>
      <c r="L27" s="43"/>
    </row>
    <row r="28" spans="1:12" ht="30.75" customHeight="1" x14ac:dyDescent="0.2">
      <c r="A28" s="60" t="s">
        <v>219</v>
      </c>
      <c r="B28" s="62">
        <v>225</v>
      </c>
      <c r="C28" s="116">
        <f>D28+E28</f>
        <v>0</v>
      </c>
      <c r="D28" s="117"/>
      <c r="E28" s="117"/>
      <c r="F28" s="116">
        <f>G28+H28</f>
        <v>3259.2</v>
      </c>
      <c r="G28" s="117">
        <v>3259.2</v>
      </c>
      <c r="H28" s="117"/>
      <c r="I28" s="116">
        <f>J28+K28</f>
        <v>2584.1999999999998</v>
      </c>
      <c r="J28" s="117">
        <v>62.6</v>
      </c>
      <c r="K28" s="117">
        <v>2521.6</v>
      </c>
      <c r="L28" s="43"/>
    </row>
    <row r="29" spans="1:12" ht="30.75" customHeight="1" x14ac:dyDescent="0.2">
      <c r="A29" s="60" t="s">
        <v>251</v>
      </c>
      <c r="B29" s="62">
        <v>226</v>
      </c>
      <c r="C29" s="116">
        <f>D29+E29</f>
        <v>0</v>
      </c>
      <c r="D29" s="117"/>
      <c r="E29" s="117"/>
      <c r="F29" s="116">
        <f>G29+H29</f>
        <v>1465.6</v>
      </c>
      <c r="G29" s="117">
        <v>1465.6</v>
      </c>
      <c r="H29" s="117"/>
      <c r="I29" s="116">
        <f>J29+K29</f>
        <v>3098.9</v>
      </c>
      <c r="J29" s="117">
        <v>1967</v>
      </c>
      <c r="K29" s="117">
        <v>1131.9000000000001</v>
      </c>
      <c r="L29" s="43"/>
    </row>
    <row r="30" spans="1:12" ht="23.25" customHeight="1" x14ac:dyDescent="0.2">
      <c r="A30" s="60" t="s">
        <v>253</v>
      </c>
      <c r="B30" s="62">
        <v>227</v>
      </c>
      <c r="C30" s="118">
        <f>D30+E30</f>
        <v>0</v>
      </c>
      <c r="D30" s="119"/>
      <c r="E30" s="117"/>
      <c r="F30" s="118"/>
      <c r="G30" s="119"/>
      <c r="H30" s="117"/>
      <c r="I30" s="118"/>
      <c r="J30" s="119"/>
      <c r="K30" s="117"/>
      <c r="L30" s="43"/>
    </row>
    <row r="31" spans="1:12" ht="18.75" customHeight="1" x14ac:dyDescent="0.2">
      <c r="A31" s="60" t="s">
        <v>250</v>
      </c>
      <c r="B31" s="62">
        <v>228</v>
      </c>
      <c r="C31" s="116">
        <f t="shared" ref="C31:C32" si="18">D31+E31</f>
        <v>0</v>
      </c>
      <c r="D31" s="117"/>
      <c r="E31" s="117"/>
      <c r="F31" s="116">
        <f>G31+H31</f>
        <v>0</v>
      </c>
      <c r="G31" s="117"/>
      <c r="H31" s="117"/>
      <c r="I31" s="116"/>
      <c r="J31" s="117"/>
      <c r="K31" s="117"/>
      <c r="L31" s="43"/>
    </row>
    <row r="32" spans="1:12" ht="18.75" hidden="1" customHeight="1" x14ac:dyDescent="0.2">
      <c r="A32" s="60"/>
      <c r="B32" s="62">
        <v>240</v>
      </c>
      <c r="C32" s="116">
        <f t="shared" si="18"/>
        <v>0</v>
      </c>
      <c r="D32" s="117"/>
      <c r="E32" s="117"/>
      <c r="F32" s="116"/>
      <c r="G32" s="117"/>
      <c r="H32" s="117"/>
      <c r="I32" s="116"/>
      <c r="J32" s="117"/>
      <c r="K32" s="117"/>
      <c r="L32" s="43"/>
    </row>
    <row r="33" spans="1:12" ht="34.5" customHeight="1" x14ac:dyDescent="0.2">
      <c r="A33" s="60" t="s">
        <v>220</v>
      </c>
      <c r="B33" s="62">
        <v>241</v>
      </c>
      <c r="C33" s="116">
        <f>D33+E33</f>
        <v>0</v>
      </c>
      <c r="D33" s="117"/>
      <c r="E33" s="117"/>
      <c r="F33" s="116">
        <f t="shared" ref="F33:F34" si="19">G33+H33</f>
        <v>0</v>
      </c>
      <c r="G33" s="117"/>
      <c r="H33" s="117"/>
      <c r="I33" s="116">
        <f t="shared" si="16"/>
        <v>0</v>
      </c>
      <c r="J33" s="117"/>
      <c r="K33" s="117"/>
      <c r="L33" s="43"/>
    </row>
    <row r="34" spans="1:12" ht="17.25" customHeight="1" x14ac:dyDescent="0.2">
      <c r="A34" s="63" t="s">
        <v>262</v>
      </c>
      <c r="B34" s="62">
        <v>246</v>
      </c>
      <c r="C34" s="116">
        <f t="shared" ref="C34:C37" si="20">D34+E34</f>
        <v>0</v>
      </c>
      <c r="D34" s="117"/>
      <c r="E34" s="117"/>
      <c r="F34" s="116">
        <f t="shared" si="19"/>
        <v>0</v>
      </c>
      <c r="G34" s="117"/>
      <c r="H34" s="117"/>
      <c r="I34" s="116">
        <f t="shared" si="16"/>
        <v>0</v>
      </c>
      <c r="J34" s="117"/>
      <c r="K34" s="117"/>
      <c r="L34" s="43"/>
    </row>
    <row r="35" spans="1:12" ht="15.75" customHeight="1" x14ac:dyDescent="0.2">
      <c r="A35" s="60" t="s">
        <v>221</v>
      </c>
      <c r="B35" s="62">
        <v>260</v>
      </c>
      <c r="C35" s="116">
        <f t="shared" si="20"/>
        <v>0</v>
      </c>
      <c r="D35" s="117"/>
      <c r="E35" s="117"/>
      <c r="F35" s="116"/>
      <c r="G35" s="117"/>
      <c r="H35" s="117"/>
      <c r="I35" s="116"/>
      <c r="J35" s="117"/>
      <c r="K35" s="117"/>
      <c r="L35" s="43"/>
    </row>
    <row r="36" spans="1:12" ht="18.75" customHeight="1" x14ac:dyDescent="0.2">
      <c r="A36" s="60" t="s">
        <v>222</v>
      </c>
      <c r="B36" s="62">
        <v>290</v>
      </c>
      <c r="C36" s="116">
        <f t="shared" si="20"/>
        <v>0</v>
      </c>
      <c r="D36" s="117"/>
      <c r="E36" s="117"/>
      <c r="F36" s="116">
        <f t="shared" ref="F36:F37" si="21">G36+H36</f>
        <v>8</v>
      </c>
      <c r="G36" s="117">
        <v>8</v>
      </c>
      <c r="H36" s="117"/>
      <c r="I36" s="116">
        <f t="shared" si="16"/>
        <v>0</v>
      </c>
      <c r="J36" s="117"/>
      <c r="K36" s="117"/>
      <c r="L36" s="43"/>
    </row>
    <row r="37" spans="1:12" ht="27" customHeight="1" x14ac:dyDescent="0.2">
      <c r="A37" s="60" t="s">
        <v>223</v>
      </c>
      <c r="B37" s="62">
        <v>310</v>
      </c>
      <c r="C37" s="116">
        <f t="shared" si="20"/>
        <v>0</v>
      </c>
      <c r="D37" s="117"/>
      <c r="E37" s="117"/>
      <c r="F37" s="116">
        <f t="shared" si="21"/>
        <v>71.599999999999994</v>
      </c>
      <c r="G37" s="117">
        <v>71.599999999999994</v>
      </c>
      <c r="H37" s="117"/>
      <c r="I37" s="116">
        <f t="shared" si="16"/>
        <v>5452.4</v>
      </c>
      <c r="J37" s="117">
        <v>3787.6</v>
      </c>
      <c r="K37" s="117">
        <v>1664.8</v>
      </c>
      <c r="L37" s="43"/>
    </row>
    <row r="38" spans="1:12" ht="27.75" customHeight="1" x14ac:dyDescent="0.2">
      <c r="A38" s="60" t="s">
        <v>224</v>
      </c>
      <c r="B38" s="62">
        <v>340</v>
      </c>
      <c r="C38" s="117">
        <f>D38+E38</f>
        <v>0</v>
      </c>
      <c r="D38" s="117"/>
      <c r="E38" s="117"/>
      <c r="F38" s="116">
        <f>G38+H38</f>
        <v>275.10000000000002</v>
      </c>
      <c r="G38" s="117">
        <v>275.10000000000002</v>
      </c>
      <c r="H38" s="117"/>
      <c r="I38" s="116">
        <f>J38+K38</f>
        <v>2122.1000000000004</v>
      </c>
      <c r="J38" s="117">
        <v>1309.9000000000001</v>
      </c>
      <c r="K38" s="117">
        <v>812.2</v>
      </c>
      <c r="L38" s="43"/>
    </row>
    <row r="39" spans="1:12" x14ac:dyDescent="0.25">
      <c r="J39" s="108"/>
    </row>
    <row r="40" spans="1:12" x14ac:dyDescent="0.25">
      <c r="C40" s="44"/>
      <c r="D40" s="44"/>
      <c r="E40" s="44"/>
      <c r="F40" s="44"/>
      <c r="G40" s="44"/>
    </row>
    <row r="41" spans="1:12" x14ac:dyDescent="0.25">
      <c r="A41" s="372"/>
      <c r="B41" s="372"/>
      <c r="C41" s="372"/>
      <c r="D41" s="372"/>
      <c r="E41" s="45"/>
      <c r="F41" s="109"/>
    </row>
  </sheetData>
  <mergeCells count="30">
    <mergeCell ref="A41:B41"/>
    <mergeCell ref="C41:D41"/>
    <mergeCell ref="G16:G17"/>
    <mergeCell ref="H16:H17"/>
    <mergeCell ref="I16:I17"/>
    <mergeCell ref="A16:A17"/>
    <mergeCell ref="B16:B17"/>
    <mergeCell ref="C16:C17"/>
    <mergeCell ref="D16:D17"/>
    <mergeCell ref="E16:E17"/>
    <mergeCell ref="C15:E15"/>
    <mergeCell ref="F15:H15"/>
    <mergeCell ref="I15:K15"/>
    <mergeCell ref="J16:J17"/>
    <mergeCell ref="K16:K17"/>
    <mergeCell ref="F16:F17"/>
    <mergeCell ref="F2:G2"/>
    <mergeCell ref="C3:E3"/>
    <mergeCell ref="F3:H3"/>
    <mergeCell ref="I3:K3"/>
    <mergeCell ref="A13:E13"/>
    <mergeCell ref="A4:B4"/>
    <mergeCell ref="A5:B5"/>
    <mergeCell ref="A3:B3"/>
    <mergeCell ref="A6:B6"/>
    <mergeCell ref="A8:B8"/>
    <mergeCell ref="A10:B10"/>
    <mergeCell ref="A7:B7"/>
    <mergeCell ref="A9:B9"/>
    <mergeCell ref="A11:B11"/>
  </mergeCells>
  <printOptions horizontalCentered="1"/>
  <pageMargins left="0.19685039370078741" right="0.19685039370078741" top="0.39370078740157483" bottom="0" header="0" footer="0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 на 01.08.2025 г.</vt:lpstr>
      <vt:lpstr>ПРИЛОЖЕНИЕ К СПРАВКЕ</vt:lpstr>
      <vt:lpstr>'Расходы на 01.08.2025 г.'!Заголовки_для_печати</vt:lpstr>
      <vt:lpstr>'ПРИЛОЖЕНИЕ К СПРАВКЕ'!Область_печати</vt:lpstr>
      <vt:lpstr>'Расходы на 01.08.2025 г.'!Область_печати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Финуправление</dc:creator>
  <cp:lastModifiedBy>Финуправление</cp:lastModifiedBy>
  <cp:lastPrinted>2025-08-13T06:43:35Z</cp:lastPrinted>
  <dcterms:created xsi:type="dcterms:W3CDTF">2016-02-11T06:08:17Z</dcterms:created>
  <dcterms:modified xsi:type="dcterms:W3CDTF">2025-09-03T03:12:30Z</dcterms:modified>
</cp:coreProperties>
</file>