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92.168.0.1\почта$\Исполнение на сайт МОНИТОРИНГ\2025\окт\"/>
    </mc:Choice>
  </mc:AlternateContent>
  <xr:revisionPtr revIDLastSave="0" documentId="13_ncr:1_{2537248A-A624-4322-8AEE-82984EE10B5C}" xr6:coauthVersionLast="47" xr6:coauthVersionMax="47" xr10:uidLastSave="{00000000-0000-0000-0000-000000000000}"/>
  <bookViews>
    <workbookView xWindow="-90" yWindow="255" windowWidth="13740" windowHeight="15330" tabRatio="602" xr2:uid="{00000000-000D-0000-FFFF-FFFF00000000}"/>
  </bookViews>
  <sheets>
    <sheet name="Лист" sheetId="2" r:id="rId1"/>
  </sheets>
  <definedNames>
    <definedName name="_xlnm._FilterDatabase" localSheetId="0" hidden="1">Лист!$A$3:$J$101</definedName>
    <definedName name="_xlnm.Print_Titles" localSheetId="0">Лист!$2:$4</definedName>
    <definedName name="_xlnm.Print_Area" localSheetId="0">Лист!$A$1:$J$101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1" i="2" l="1"/>
  <c r="I92" i="2"/>
  <c r="F94" i="2"/>
  <c r="G16" i="2"/>
  <c r="G27" i="2"/>
  <c r="G26" i="2" s="1"/>
  <c r="F16" i="2"/>
  <c r="F11" i="2"/>
  <c r="D92" i="2"/>
  <c r="C94" i="2"/>
  <c r="E5" i="2"/>
  <c r="D11" i="2"/>
  <c r="D16" i="2"/>
  <c r="D8" i="2"/>
  <c r="C7" i="2"/>
  <c r="C27" i="2"/>
  <c r="C16" i="2"/>
  <c r="C11" i="2"/>
  <c r="C8" i="2"/>
  <c r="I39" i="2" l="1"/>
  <c r="J39" i="2"/>
  <c r="I40" i="2"/>
  <c r="J40" i="2"/>
  <c r="I41" i="2"/>
  <c r="J41" i="2"/>
  <c r="I42" i="2"/>
  <c r="J42" i="2"/>
  <c r="I43" i="2"/>
  <c r="J43" i="2"/>
  <c r="I44" i="2"/>
  <c r="J44" i="2"/>
  <c r="I45" i="2"/>
  <c r="J45" i="2"/>
  <c r="I46" i="2"/>
  <c r="J46" i="2"/>
  <c r="I48" i="2"/>
  <c r="J48" i="2"/>
  <c r="I49" i="2"/>
  <c r="J49" i="2"/>
  <c r="I51" i="2"/>
  <c r="J51" i="2"/>
  <c r="I52" i="2"/>
  <c r="J52" i="2"/>
  <c r="I53" i="2"/>
  <c r="J53" i="2"/>
  <c r="I55" i="2"/>
  <c r="J55" i="2"/>
  <c r="I56" i="2"/>
  <c r="J56" i="2"/>
  <c r="I57" i="2"/>
  <c r="J57" i="2"/>
  <c r="I59" i="2"/>
  <c r="J59" i="2"/>
  <c r="I60" i="2"/>
  <c r="J60" i="2"/>
  <c r="I61" i="2"/>
  <c r="J61" i="2"/>
  <c r="I62" i="2"/>
  <c r="J62" i="2"/>
  <c r="I64" i="2"/>
  <c r="J64" i="2"/>
  <c r="I66" i="2"/>
  <c r="J66" i="2"/>
  <c r="I70" i="2"/>
  <c r="J70" i="2"/>
  <c r="I71" i="2"/>
  <c r="J71" i="2"/>
  <c r="I73" i="2"/>
  <c r="J73" i="2"/>
  <c r="I75" i="2"/>
  <c r="J75" i="2"/>
  <c r="I77" i="2"/>
  <c r="J77" i="2"/>
  <c r="I78" i="2"/>
  <c r="J78" i="2"/>
  <c r="I79" i="2"/>
  <c r="J79" i="2"/>
  <c r="I80" i="2"/>
  <c r="J80" i="2"/>
  <c r="I82" i="2"/>
  <c r="J82" i="2"/>
  <c r="I83" i="2"/>
  <c r="J83" i="2"/>
  <c r="I84" i="2"/>
  <c r="J84" i="2"/>
  <c r="I85" i="2"/>
  <c r="J85" i="2"/>
  <c r="I87" i="2"/>
  <c r="J87" i="2"/>
  <c r="I89" i="2"/>
  <c r="J89" i="2"/>
  <c r="I90" i="2"/>
  <c r="J90" i="2"/>
  <c r="H39" i="2"/>
  <c r="H40" i="2"/>
  <c r="H41" i="2"/>
  <c r="H42" i="2"/>
  <c r="H43" i="2"/>
  <c r="H44" i="2"/>
  <c r="H45" i="2"/>
  <c r="H46" i="2"/>
  <c r="H48" i="2"/>
  <c r="H49" i="2"/>
  <c r="H51" i="2"/>
  <c r="H52" i="2"/>
  <c r="H53" i="2"/>
  <c r="H55" i="2"/>
  <c r="H56" i="2"/>
  <c r="H57" i="2"/>
  <c r="H59" i="2"/>
  <c r="H60" i="2"/>
  <c r="H61" i="2"/>
  <c r="H62" i="2"/>
  <c r="H64" i="2"/>
  <c r="H71" i="2"/>
  <c r="H73" i="2"/>
  <c r="H75" i="2"/>
  <c r="H77" i="2"/>
  <c r="H78" i="2"/>
  <c r="H79" i="2"/>
  <c r="H80" i="2"/>
  <c r="H82" i="2"/>
  <c r="H83" i="2"/>
  <c r="H84" i="2"/>
  <c r="H85" i="2"/>
  <c r="H87" i="2"/>
  <c r="H88" i="2"/>
  <c r="H89" i="2"/>
  <c r="H90" i="2"/>
  <c r="D38" i="2" l="1"/>
  <c r="C38" i="2"/>
  <c r="E38" i="2" s="1"/>
  <c r="F70" i="2"/>
  <c r="H70" i="2" s="1"/>
  <c r="G69" i="2"/>
  <c r="F69" i="2"/>
  <c r="G68" i="2"/>
  <c r="F68" i="2"/>
  <c r="G67" i="2"/>
  <c r="F67" i="2"/>
  <c r="F66" i="2"/>
  <c r="H66" i="2" s="1"/>
  <c r="G47" i="2"/>
  <c r="F47" i="2"/>
  <c r="G38" i="2"/>
  <c r="F38" i="2"/>
  <c r="E39" i="2"/>
  <c r="E40" i="2"/>
  <c r="E41" i="2"/>
  <c r="E42" i="2"/>
  <c r="E43" i="2"/>
  <c r="E44" i="2"/>
  <c r="E45" i="2"/>
  <c r="E46" i="2"/>
  <c r="E48" i="2"/>
  <c r="E49" i="2"/>
  <c r="E51" i="2"/>
  <c r="E52" i="2"/>
  <c r="E53" i="2"/>
  <c r="E55" i="2"/>
  <c r="E56" i="2"/>
  <c r="E57" i="2"/>
  <c r="E59" i="2"/>
  <c r="E60" i="2"/>
  <c r="E61" i="2"/>
  <c r="E62" i="2"/>
  <c r="E64" i="2"/>
  <c r="E66" i="2"/>
  <c r="E67" i="2"/>
  <c r="E68" i="2"/>
  <c r="E69" i="2"/>
  <c r="E70" i="2"/>
  <c r="E71" i="2"/>
  <c r="E73" i="2"/>
  <c r="E75" i="2"/>
  <c r="E77" i="2"/>
  <c r="E78" i="2"/>
  <c r="E79" i="2"/>
  <c r="E80" i="2"/>
  <c r="E82" i="2"/>
  <c r="E83" i="2"/>
  <c r="E84" i="2"/>
  <c r="E85" i="2"/>
  <c r="E87" i="2"/>
  <c r="E89" i="2"/>
  <c r="E90" i="2"/>
  <c r="D88" i="2"/>
  <c r="C88" i="2"/>
  <c r="I67" i="2" l="1"/>
  <c r="H67" i="2"/>
  <c r="J67" i="2"/>
  <c r="J38" i="2"/>
  <c r="H38" i="2"/>
  <c r="I38" i="2"/>
  <c r="I68" i="2"/>
  <c r="J68" i="2"/>
  <c r="H68" i="2"/>
  <c r="H69" i="2"/>
  <c r="I69" i="2"/>
  <c r="J69" i="2"/>
  <c r="H47" i="2"/>
  <c r="I88" i="2"/>
  <c r="J88" i="2"/>
  <c r="E88" i="2"/>
  <c r="C92" i="2"/>
  <c r="D27" i="2"/>
  <c r="D26" i="2" s="1"/>
  <c r="G54" i="2"/>
  <c r="F65" i="2"/>
  <c r="G86" i="2"/>
  <c r="F86" i="2"/>
  <c r="G81" i="2"/>
  <c r="F81" i="2"/>
  <c r="G76" i="2"/>
  <c r="F76" i="2"/>
  <c r="G74" i="2"/>
  <c r="F74" i="2"/>
  <c r="G72" i="2"/>
  <c r="F72" i="2"/>
  <c r="G65" i="2"/>
  <c r="G63" i="2"/>
  <c r="F63" i="2"/>
  <c r="G58" i="2"/>
  <c r="F58" i="2"/>
  <c r="F54" i="2"/>
  <c r="G50" i="2"/>
  <c r="F50" i="2"/>
  <c r="H63" i="2" l="1"/>
  <c r="H65" i="2"/>
  <c r="I50" i="2"/>
  <c r="J50" i="2"/>
  <c r="H50" i="2"/>
  <c r="H72" i="2"/>
  <c r="H86" i="2"/>
  <c r="I81" i="2"/>
  <c r="H81" i="2"/>
  <c r="I74" i="2"/>
  <c r="H74" i="2"/>
  <c r="H54" i="2"/>
  <c r="I54" i="2"/>
  <c r="J54" i="2"/>
  <c r="H58" i="2"/>
  <c r="I76" i="2"/>
  <c r="J76" i="2"/>
  <c r="H76" i="2"/>
  <c r="G36" i="2"/>
  <c r="F36" i="2"/>
  <c r="D76" i="2"/>
  <c r="D72" i="2"/>
  <c r="J72" i="2" s="1"/>
  <c r="D65" i="2"/>
  <c r="I65" i="2" s="1"/>
  <c r="D58" i="2"/>
  <c r="I58" i="2" s="1"/>
  <c r="D54" i="2"/>
  <c r="D86" i="2"/>
  <c r="J86" i="2" s="1"/>
  <c r="C86" i="2"/>
  <c r="D81" i="2"/>
  <c r="J81" i="2" s="1"/>
  <c r="C81" i="2"/>
  <c r="C76" i="2"/>
  <c r="D74" i="2"/>
  <c r="J74" i="2" s="1"/>
  <c r="C74" i="2"/>
  <c r="C72" i="2"/>
  <c r="C65" i="2"/>
  <c r="D63" i="2"/>
  <c r="I63" i="2" s="1"/>
  <c r="C63" i="2"/>
  <c r="C58" i="2"/>
  <c r="C54" i="2"/>
  <c r="D50" i="2"/>
  <c r="C50" i="2"/>
  <c r="D47" i="2"/>
  <c r="C47" i="2"/>
  <c r="I86" i="2" l="1"/>
  <c r="J65" i="2"/>
  <c r="I47" i="2"/>
  <c r="J47" i="2"/>
  <c r="H36" i="2"/>
  <c r="J58" i="2"/>
  <c r="I72" i="2"/>
  <c r="J63" i="2"/>
  <c r="E86" i="2"/>
  <c r="E81" i="2"/>
  <c r="E76" i="2"/>
  <c r="E74" i="2"/>
  <c r="E72" i="2"/>
  <c r="E65" i="2"/>
  <c r="E63" i="2"/>
  <c r="E58" i="2"/>
  <c r="E54" i="2"/>
  <c r="E50" i="2"/>
  <c r="E47" i="2"/>
  <c r="C36" i="2"/>
  <c r="D36" i="2"/>
  <c r="J36" i="2" s="1"/>
  <c r="I101" i="2"/>
  <c r="G94" i="2"/>
  <c r="I36" i="2" l="1"/>
  <c r="E36" i="2"/>
  <c r="H34" i="2"/>
  <c r="F27" i="2"/>
  <c r="F26" i="2" s="1"/>
  <c r="F8" i="2"/>
  <c r="F7" i="2" s="1"/>
  <c r="E35" i="2"/>
  <c r="E34" i="2"/>
  <c r="E33" i="2"/>
  <c r="E32" i="2"/>
  <c r="E31" i="2"/>
  <c r="E30" i="2"/>
  <c r="E29" i="2"/>
  <c r="E28" i="2"/>
  <c r="C26" i="2"/>
  <c r="C5" i="2" s="1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0" i="2"/>
  <c r="E9" i="2"/>
  <c r="E8" i="2"/>
  <c r="D7" i="2" l="1"/>
  <c r="E7" i="2" s="1"/>
  <c r="E27" i="2"/>
  <c r="F5" i="2"/>
  <c r="F91" i="2" s="1"/>
  <c r="C91" i="2"/>
  <c r="E11" i="2"/>
  <c r="E26" i="2"/>
  <c r="D5" i="2" l="1"/>
  <c r="D91" i="2" l="1"/>
  <c r="F97" i="2"/>
  <c r="F92" i="2" s="1"/>
  <c r="G97" i="2"/>
  <c r="G92" i="2" s="1"/>
  <c r="I95" i="2"/>
  <c r="I96" i="2"/>
  <c r="H32" i="2"/>
  <c r="I32" i="2"/>
  <c r="J32" i="2"/>
  <c r="I94" i="2" l="1"/>
  <c r="H35" i="2"/>
  <c r="H33" i="2"/>
  <c r="J33" i="2"/>
  <c r="H19" i="2"/>
  <c r="H13" i="2"/>
  <c r="J13" i="2"/>
  <c r="E98" i="2" l="1"/>
  <c r="G11" i="2" l="1"/>
  <c r="G8" i="2"/>
  <c r="G7" i="2" l="1"/>
  <c r="G5" i="2" s="1"/>
  <c r="G91" i="2" l="1"/>
  <c r="I5" i="2"/>
  <c r="J5" i="2"/>
  <c r="H5" i="2"/>
  <c r="H17" i="2"/>
  <c r="I17" i="2"/>
  <c r="J17" i="2"/>
  <c r="H18" i="2"/>
  <c r="I18" i="2"/>
  <c r="J18" i="2"/>
  <c r="H16" i="2"/>
  <c r="H12" i="2"/>
  <c r="I12" i="2"/>
  <c r="J12" i="2"/>
  <c r="I13" i="2"/>
  <c r="H14" i="2"/>
  <c r="I14" i="2"/>
  <c r="J14" i="2"/>
  <c r="H15" i="2"/>
  <c r="I15" i="2"/>
  <c r="J15" i="2"/>
  <c r="H10" i="2" l="1"/>
  <c r="I10" i="2"/>
  <c r="J10" i="2"/>
  <c r="J7" i="2" l="1"/>
  <c r="J8" i="2"/>
  <c r="J9" i="2"/>
  <c r="J11" i="2"/>
  <c r="J16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4" i="2"/>
  <c r="J35" i="2"/>
  <c r="I7" i="2" l="1"/>
  <c r="I8" i="2"/>
  <c r="I9" i="2"/>
  <c r="I11" i="2"/>
  <c r="I16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3" i="2"/>
  <c r="I34" i="2"/>
  <c r="I35" i="2"/>
  <c r="I97" i="2"/>
  <c r="I98" i="2"/>
  <c r="I99" i="2"/>
  <c r="I100" i="2"/>
  <c r="H7" i="2"/>
  <c r="H8" i="2"/>
  <c r="H9" i="2"/>
  <c r="H11" i="2"/>
  <c r="H20" i="2"/>
  <c r="H21" i="2"/>
  <c r="H22" i="2"/>
  <c r="H23" i="2"/>
  <c r="H24" i="2"/>
  <c r="H25" i="2"/>
  <c r="H26" i="2"/>
  <c r="H27" i="2"/>
  <c r="H28" i="2"/>
  <c r="H29" i="2"/>
  <c r="H30" i="2"/>
  <c r="H31" i="2"/>
  <c r="H98" i="2"/>
</calcChain>
</file>

<file path=xl/sharedStrings.xml><?xml version="1.0" encoding="utf-8"?>
<sst xmlns="http://schemas.openxmlformats.org/spreadsheetml/2006/main" count="208" uniqueCount="203">
  <si>
    <t>Наименование 
показателя</t>
  </si>
  <si>
    <t>1</t>
  </si>
  <si>
    <t>2</t>
  </si>
  <si>
    <t>3</t>
  </si>
  <si>
    <t>4</t>
  </si>
  <si>
    <t>5</t>
  </si>
  <si>
    <t>6</t>
  </si>
  <si>
    <t>8</t>
  </si>
  <si>
    <t>9</t>
  </si>
  <si>
    <t>10</t>
  </si>
  <si>
    <t>Доходы бюджета - ИТОГО</t>
  </si>
  <si>
    <t>х</t>
  </si>
  <si>
    <t xml:space="preserve">в том числе: </t>
  </si>
  <si>
    <t>Результат исполнения бюджета (дефицит / профицит)</t>
  </si>
  <si>
    <t>Код бюджетной классификации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</si>
  <si>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</si>
  <si>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</si>
  <si>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</si>
  <si>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</si>
  <si>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</si>
  <si>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</si>
  <si>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</si>
  <si>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</si>
  <si>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</si>
  <si>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</si>
  <si>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</si>
  <si>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</si>
  <si>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</si>
  <si>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</si>
  <si>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</si>
  <si>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</si>
  <si>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</si>
  <si>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</si>
  <si>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</si>
  <si>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</si>
  <si>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</si>
  <si>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</si>
  <si>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</si>
  <si>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</si>
  <si>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</si>
  <si>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</si>
  <si>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</si>
  <si>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</si>
  <si>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Другие общегосударственные вопросы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</si>
  <si>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</si>
  <si>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</si>
  <si>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</si>
  <si>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</si>
  <si>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</si>
  <si>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</si>
  <si>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</si>
  <si>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</si>
  <si>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</si>
  <si>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</si>
  <si>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</si>
  <si>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</si>
  <si>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</si>
  <si>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</si>
  <si>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</si>
  <si>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</si>
  <si>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</si>
  <si>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</si>
  <si>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</si>
  <si>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</si>
  <si>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</si>
  <si>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</si>
  <si>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</si>
  <si>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ЗДРАВООХРАНЕНИЕ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</si>
  <si>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</si>
  <si>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</si>
  <si>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</si>
  <si>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</si>
  <si>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</si>
  <si>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</si>
  <si>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</si>
  <si>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</si>
  <si>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</si>
  <si>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</si>
  <si>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</si>
  <si>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</si>
  <si>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</si>
  <si>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</si>
  <si>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</si>
  <si>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Иные источники внутреннего финансирования дефицитов бюджетов</t>
  </si>
  <si>
    <t>НАЛОГОВЫЕ И НЕНАЛОГОВЫЕ ДОХОДЫ</t>
  </si>
  <si>
    <t>00010000000000000000</t>
  </si>
  <si>
    <t>00010100000000000000</t>
  </si>
  <si>
    <t>00010102000010000110</t>
  </si>
  <si>
    <t>00010300000000000000</t>
  </si>
  <si>
    <t>00010500000000000000</t>
  </si>
  <si>
    <t>00010600000000000000</t>
  </si>
  <si>
    <t>00010800000000000000</t>
  </si>
  <si>
    <t>00011100000000000000</t>
  </si>
  <si>
    <t>00011200000000000000</t>
  </si>
  <si>
    <t>00011300000000000000</t>
  </si>
  <si>
    <t>00011400000000000000</t>
  </si>
  <si>
    <t>00011600000000000000</t>
  </si>
  <si>
    <t>00011700000000000000</t>
  </si>
  <si>
    <t>00020000000000000000</t>
  </si>
  <si>
    <t>00020210000000000150</t>
  </si>
  <si>
    <t>00020220000000000150</t>
  </si>
  <si>
    <t>00020230000000000150</t>
  </si>
  <si>
    <t>00020240000000000150</t>
  </si>
  <si>
    <t>00020700000000000000</t>
  </si>
  <si>
    <t>00021800000000000000</t>
  </si>
  <si>
    <t>00021900000000000000</t>
  </si>
  <si>
    <t>Расходы - ИТОГО</t>
  </si>
  <si>
    <t>000 0100 0000000000 000</t>
  </si>
  <si>
    <t>000 0102 0000000000 000</t>
  </si>
  <si>
    <t>000 0103 0000000000 000</t>
  </si>
  <si>
    <t>000 0104 0000000000 000</t>
  </si>
  <si>
    <t>000 0105 0000000000 000</t>
  </si>
  <si>
    <t>000 0106 0000000000 000</t>
  </si>
  <si>
    <t>000 0107 0000000000 000</t>
  </si>
  <si>
    <t>Резервные фонды</t>
  </si>
  <si>
    <t>000 0111 0000000000 000</t>
  </si>
  <si>
    <t>000 0113 0000000000 000</t>
  </si>
  <si>
    <t>000 0200 0000000000 000</t>
  </si>
  <si>
    <t>000 0204 0000000000 000</t>
  </si>
  <si>
    <t>000 0300 0000000000 000</t>
  </si>
  <si>
    <t>Гражданская оборона</t>
  </si>
  <si>
    <t>000 0309 0000000000 000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</si>
  <si>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</si>
  <si>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</si>
  <si>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000 0314 0000000000 000</t>
  </si>
  <si>
    <t>000 0400 0000000000 000</t>
  </si>
  <si>
    <t>000 0409 0000000000 000</t>
  </si>
  <si>
    <t>000 0412 0000000000 000</t>
  </si>
  <si>
    <t>000 0500 0000000000 000</t>
  </si>
  <si>
    <t>000 0501 0000000000 000</t>
  </si>
  <si>
    <t>000 0502 0000000000 000</t>
  </si>
  <si>
    <t>000 0503 0000000000 000</t>
  </si>
  <si>
    <t>000 0505 0000000000 000</t>
  </si>
  <si>
    <t>000 0600 0000000000 000</t>
  </si>
  <si>
    <t>000 0605 0000000000 000</t>
  </si>
  <si>
    <t>000 0700 0000000000 000</t>
  </si>
  <si>
    <t>000 0701 0000000000 000</t>
  </si>
  <si>
    <t>000 0702 0000000000 000</t>
  </si>
  <si>
    <t>000 0703 0000000000 000</t>
  </si>
  <si>
    <t>000 0705 0000000000 000</t>
  </si>
  <si>
    <t>000 0707 0000000000 000</t>
  </si>
  <si>
    <t>000 0709 0000000000 000</t>
  </si>
  <si>
    <t>000 0800 0000000000 000</t>
  </si>
  <si>
    <t>000 0801 0000000000 000</t>
  </si>
  <si>
    <t>000 0900 0000000000 000</t>
  </si>
  <si>
    <t>000 0909 0000000000 000</t>
  </si>
  <si>
    <t>000 1000 0000000000 000</t>
  </si>
  <si>
    <t>000 1001 0000000000 000</t>
  </si>
  <si>
    <t>000 1003 0000000000 000</t>
  </si>
  <si>
    <t>000 1004 0000000000 000</t>
  </si>
  <si>
    <t>000 1006 0000000000 000</t>
  </si>
  <si>
    <t>000 1100 0000000000 000</t>
  </si>
  <si>
    <t>000 1101 0000000000 000</t>
  </si>
  <si>
    <t>000 1300 0000000000 000</t>
  </si>
  <si>
    <t>000 1301 0000000000 000</t>
  </si>
  <si>
    <t>000 1400 0000000000 000</t>
  </si>
  <si>
    <t>000 1401 0000000000 000</t>
  </si>
  <si>
    <t>000 1403 0000000000 000</t>
  </si>
  <si>
    <t>Источники финансирования дефицита бюджетов - ИТОГО</t>
  </si>
  <si>
    <t xml:space="preserve">  из них:</t>
  </si>
  <si>
    <t>000 0102000000 0000 000</t>
  </si>
  <si>
    <t>Привлечение кредитов от кредитных организаций в валюте Российской Федерации</t>
  </si>
  <si>
    <t>000 0102000000 0000 700</t>
  </si>
  <si>
    <t>000 0102000000 0000 800</t>
  </si>
  <si>
    <t>000 0106000000 0000 000</t>
  </si>
  <si>
    <t>Изменение остатков средств</t>
  </si>
  <si>
    <t>000 0100000000 0000 000</t>
  </si>
  <si>
    <t>Налог, взимаемый в связи с применением упрощенной системы налогообложения</t>
  </si>
  <si>
    <t>00010501000000000110</t>
  </si>
  <si>
    <t>Единый налог на вмененный доход для отдельных видов деятельности</t>
  </si>
  <si>
    <t>00010502000020000110</t>
  </si>
  <si>
    <t>Единый сельскохозяйственный налог</t>
  </si>
  <si>
    <t>00010503000010000110</t>
  </si>
  <si>
    <t>Налог, взимаемый в связи с применением патентной системы налогообложения</t>
  </si>
  <si>
    <t>00010504000020000110</t>
  </si>
  <si>
    <t>00010601000000000110</t>
  </si>
  <si>
    <t>Земельный налог</t>
  </si>
  <si>
    <t>00010606000000000110</t>
  </si>
  <si>
    <t xml:space="preserve"> Налог на имущество физических лиц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</si>
  <si>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</si>
  <si>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Бюджетные кредиты из других бюджетов бюджетной системы Российской Федерации 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</si>
  <si>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</si>
  <si>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Привлечение муниципальными районами кредитов от кредитных организаций в валюте Российской Федерации</t>
  </si>
  <si>
    <t>% исп. плана 2024 год</t>
  </si>
  <si>
    <t>% исп. плана 2025 год</t>
  </si>
  <si>
    <t>Отклонение (факт 2025 к 2024)</t>
  </si>
  <si>
    <t>Темп роста (факт 2025 к 2024)</t>
  </si>
  <si>
    <t>000 0203 0000000000 000</t>
  </si>
  <si>
    <t xml:space="preserve">   Мобилизационная и вневойсковая подготовка</t>
  </si>
  <si>
    <t>000 0401 0000000000 000</t>
  </si>
  <si>
    <t xml:space="preserve">   Общеэкономические вопросы</t>
  </si>
  <si>
    <t>Другие вопросы в области физической культуры и спорта</t>
  </si>
  <si>
    <t>000 1105 0000000000 000</t>
  </si>
  <si>
    <t>000 1102 0000000000 000</t>
  </si>
  <si>
    <t>Массовый спорт</t>
  </si>
  <si>
    <t>000 1103 0000000000 000</t>
  </si>
  <si>
    <t>Спорт высших достижений</t>
  </si>
  <si>
    <t>00020800000000000000</t>
  </si>
  <si>
    <t>Сведения об исполнении бюджета Усть-Илимского муниципального округа за третий квартал 2025 года в сравнении с соответствующим периодом прошлого года</t>
  </si>
  <si>
    <t>План на 01.10.2024 год</t>
  </si>
  <si>
    <t>Факт на 01.10.2024 год</t>
  </si>
  <si>
    <t>План на 01.10.2025 год</t>
  </si>
  <si>
    <t>Факт на 01.10.2025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</si>
</sst>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%"/>
    <numFmt numFmtId="166" formatCode="#,##0.0"/>
  </numFmts>
  <fonts count="26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sz val="8"/>
      <name val="Calibri"/>
      <family val="2"/>
      <scheme val="minor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8"/>
      <color rgb="FF7030A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2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/>
    </xf>
    <xf numFmtId="4" fontId="6" fillId="0" borderId="20">
      <alignment horizontal="right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28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9">
      <alignment horizontal="left" wrapText="1"/>
    </xf>
    <xf numFmtId="49" fontId="6" fillId="0" borderId="19">
      <alignment horizontal="center" wrapText="1"/>
    </xf>
    <xf numFmtId="4" fontId="6" fillId="0" borderId="30">
      <alignment horizontal="right"/>
    </xf>
    <xf numFmtId="4" fontId="6" fillId="0" borderId="31">
      <alignment horizontal="right"/>
    </xf>
    <xf numFmtId="0" fontId="6" fillId="0" borderId="32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12"/>
    <xf numFmtId="0" fontId="6" fillId="0" borderId="33"/>
    <xf numFmtId="0" fontId="1" fillId="0" borderId="28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/>
    </xf>
    <xf numFmtId="4" fontId="6" fillId="0" borderId="36">
      <alignment horizontal="right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9">
      <alignment horizontal="left" wrapText="1" indent="1"/>
    </xf>
    <xf numFmtId="49" fontId="6" fillId="0" borderId="37">
      <alignment horizontal="center" wrapText="1"/>
    </xf>
    <xf numFmtId="49" fontId="6" fillId="0" borderId="30">
      <alignment horizontal="center"/>
    </xf>
    <xf numFmtId="0" fontId="6" fillId="0" borderId="32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49" fontId="6" fillId="0" borderId="37">
      <alignment horizontal="center"/>
    </xf>
    <xf numFmtId="0" fontId="4" fillId="0" borderId="13"/>
    <xf numFmtId="0" fontId="10" fillId="0" borderId="38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39"/>
    <xf numFmtId="49" fontId="1" fillId="0" borderId="18">
      <alignment horizontal="center"/>
    </xf>
    <xf numFmtId="0" fontId="9" fillId="0" borderId="8"/>
    <xf numFmtId="49" fontId="11" fillId="0" borderId="40">
      <alignment horizontal="left" vertical="center" wrapText="1"/>
    </xf>
    <xf numFmtId="49" fontId="1" fillId="0" borderId="27">
      <alignment horizontal="center" vertical="center" wrapText="1"/>
    </xf>
    <xf numFmtId="49" fontId="6" fillId="0" borderId="41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/>
    <xf numFmtId="4" fontId="6" fillId="0" borderId="24">
      <alignment horizontal="right"/>
    </xf>
    <xf numFmtId="4" fontId="6" fillId="0" borderId="25">
      <alignment horizontal="right"/>
    </xf>
    <xf numFmtId="49" fontId="6" fillId="0" borderId="42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0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39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/>
    </xf>
    <xf numFmtId="4" fontId="6" fillId="0" borderId="45">
      <alignment horizontal="right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/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8">
      <alignment horizontal="center" vertical="center" textRotation="90"/>
    </xf>
    <xf numFmtId="49" fontId="11" fillId="0" borderId="39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0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0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  <xf numFmtId="9" fontId="16" fillId="0" borderId="0" applyFont="0" applyFill="0" applyBorder="0" applyAlignment="0" applyProtection="0"/>
    <xf numFmtId="0" fontId="18" fillId="0" borderId="1"/>
    <xf numFmtId="0" fontId="16" fillId="0" borderId="1"/>
    <xf numFmtId="0" fontId="18" fillId="0" borderId="1"/>
  </cellStyleXfs>
  <cellXfs count="33">
    <xf numFmtId="0" fontId="0" fillId="0" borderId="0" xfId="0"/>
    <xf numFmtId="0" fontId="17" fillId="4" borderId="0" xfId="0" applyFont="1" applyFill="1" applyProtection="1">
      <protection locked="0"/>
    </xf>
    <xf numFmtId="166" fontId="17" fillId="4" borderId="46" xfId="0" applyNumberFormat="1" applyFont="1" applyFill="1" applyBorder="1" applyProtection="1">
      <protection locked="0"/>
    </xf>
    <xf numFmtId="0" fontId="17" fillId="4" borderId="46" xfId="0" applyFont="1" applyFill="1" applyBorder="1" applyProtection="1">
      <protection locked="0"/>
    </xf>
    <xf numFmtId="165" fontId="17" fillId="4" borderId="46" xfId="168" applyNumberFormat="1" applyFont="1" applyFill="1" applyBorder="1" applyProtection="1">
      <protection locked="0"/>
    </xf>
    <xf numFmtId="0" fontId="17" fillId="4" borderId="46" xfId="0" applyFont="1" applyFill="1" applyBorder="1" applyAlignment="1" applyProtection="1">
      <alignment horizontal="left" indent="1"/>
      <protection locked="0"/>
    </xf>
    <xf numFmtId="0" fontId="17" fillId="4" borderId="46" xfId="0" applyFont="1" applyFill="1" applyBorder="1" applyAlignment="1" applyProtection="1">
      <alignment wrapText="1"/>
      <protection locked="0"/>
    </xf>
    <xf numFmtId="0" fontId="17" fillId="4" borderId="46" xfId="0" applyFont="1" applyFill="1" applyBorder="1" applyAlignment="1" applyProtection="1">
      <alignment horizontal="left" wrapText="1" indent="1"/>
      <protection locked="0"/>
    </xf>
    <xf numFmtId="49" fontId="19" fillId="4" borderId="46" xfId="35" applyFont="1" applyFill="1" applyBorder="1">
      <alignment horizontal="center" vertical="center" wrapText="1"/>
    </xf>
    <xf numFmtId="0" fontId="17" fillId="4" borderId="46" xfId="0" applyFont="1" applyFill="1" applyBorder="1" applyAlignment="1" applyProtection="1">
      <alignment horizontal="center"/>
      <protection locked="0"/>
    </xf>
    <xf numFmtId="166" fontId="17" fillId="4" borderId="46" xfId="0" applyNumberFormat="1" applyFont="1" applyFill="1" applyBorder="1" applyAlignment="1" applyProtection="1">
      <alignment horizontal="right"/>
      <protection locked="0"/>
    </xf>
    <xf numFmtId="49" fontId="19" fillId="4" borderId="46" xfId="35" applyFont="1" applyFill="1" applyBorder="1" applyAlignment="1">
      <alignment horizontal="right" vertical="center" wrapText="1"/>
    </xf>
    <xf numFmtId="0" fontId="23" fillId="4" borderId="0" xfId="0" applyFont="1" applyFill="1" applyProtection="1">
      <protection locked="0"/>
    </xf>
    <xf numFmtId="165" fontId="23" fillId="4" borderId="46" xfId="168" applyNumberFormat="1" applyFont="1" applyFill="1" applyBorder="1" applyProtection="1">
      <protection locked="0"/>
    </xf>
    <xf numFmtId="166" fontId="23" fillId="4" borderId="46" xfId="0" applyNumberFormat="1" applyFont="1" applyFill="1" applyBorder="1" applyProtection="1">
      <protection locked="0"/>
    </xf>
    <xf numFmtId="0" fontId="24" fillId="4" borderId="0" xfId="0" applyFont="1" applyFill="1" applyAlignment="1" applyProtection="1">
      <alignment horizontal="right"/>
      <protection locked="0"/>
    </xf>
    <xf numFmtId="166" fontId="17" fillId="4" borderId="46" xfId="0" applyNumberFormat="1" applyFont="1" applyFill="1" applyBorder="1" applyAlignment="1">
      <alignment horizontal="right" vertical="center" wrapText="1"/>
    </xf>
    <xf numFmtId="0" fontId="21" fillId="4" borderId="1" xfId="1" applyFont="1" applyFill="1" applyAlignment="1">
      <alignment horizontal="center" wrapText="1"/>
    </xf>
    <xf numFmtId="49" fontId="22" fillId="4" borderId="47" xfId="35" applyFont="1" applyFill="1" applyBorder="1">
      <alignment horizontal="center" vertical="center" wrapText="1"/>
    </xf>
    <xf numFmtId="49" fontId="22" fillId="4" borderId="48" xfId="35" applyFont="1" applyFill="1" applyBorder="1">
      <alignment horizontal="center" vertical="center" wrapText="1"/>
    </xf>
    <xf numFmtId="49" fontId="22" fillId="4" borderId="46" xfId="35" applyFont="1" applyFill="1" applyBorder="1">
      <alignment horizontal="center" vertical="center" wrapText="1"/>
    </xf>
    <xf numFmtId="49" fontId="22" fillId="4" borderId="47" xfId="35" applyFont="1" applyFill="1" applyBorder="1" applyAlignment="1">
      <alignment horizontal="right" vertical="center" wrapText="1"/>
    </xf>
    <xf numFmtId="49" fontId="22" fillId="4" borderId="48" xfId="35" applyFont="1" applyFill="1" applyBorder="1" applyAlignment="1">
      <alignment horizontal="right" vertical="center" wrapText="1"/>
    </xf>
    <xf numFmtId="166" fontId="17" fillId="4" borderId="46" xfId="0" applyNumberFormat="1" applyFont="1" applyFill="1" applyBorder="1" applyAlignment="1">
      <alignment horizontal="right" vertical="center"/>
    </xf>
    <xf numFmtId="0" fontId="17" fillId="4" borderId="46" xfId="0" applyFont="1" applyFill="1" applyBorder="1" applyAlignment="1" applyProtection="1">
      <alignment horizontal="center" vertical="center"/>
      <protection locked="0"/>
    </xf>
    <xf numFmtId="165" fontId="17" fillId="4" borderId="46" xfId="168" applyNumberFormat="1" applyFont="1" applyFill="1" applyBorder="1" applyAlignment="1" applyProtection="1">
      <alignment vertical="center"/>
      <protection locked="0"/>
    </xf>
    <xf numFmtId="49" fontId="17" fillId="4" borderId="46" xfId="0" applyNumberFormat="1" applyFont="1" applyFill="1" applyBorder="1" applyAlignment="1" applyProtection="1">
      <alignment horizontal="left" wrapText="1" indent="1"/>
      <protection locked="0"/>
    </xf>
    <xf numFmtId="49" fontId="17" fillId="4" borderId="46" xfId="0" applyNumberFormat="1" applyFont="1" applyFill="1" applyBorder="1" applyAlignment="1" applyProtection="1">
      <alignment horizontal="center"/>
      <protection locked="0"/>
    </xf>
    <xf numFmtId="49" fontId="17" fillId="4" borderId="46" xfId="0" applyNumberFormat="1" applyFont="1" applyFill="1" applyBorder="1" applyAlignment="1" applyProtection="1">
      <alignment horizontal="left" indent="1"/>
      <protection locked="0"/>
    </xf>
    <xf numFmtId="166" fontId="25" fillId="4" borderId="46" xfId="0" applyNumberFormat="1" applyFont="1" applyFill="1" applyBorder="1" applyAlignment="1">
      <alignment horizontal="right" vertical="center"/>
    </xf>
    <xf numFmtId="0" fontId="17" fillId="4" borderId="46" xfId="169" applyFont="1" applyFill="1" applyBorder="1" applyAlignment="1">
      <alignment wrapText="1"/>
    </xf>
    <xf numFmtId="0" fontId="17" fillId="4" borderId="46" xfId="171" applyFont="1" applyFill="1" applyBorder="1" applyAlignment="1">
      <alignment wrapText="1"/>
    </xf>
    <xf numFmtId="166" fontId="17" fillId="4" borderId="46" xfId="0" applyNumberFormat="1" applyFont="1" applyFill="1" applyBorder="1" applyAlignment="1" applyProtection="1">
      <alignment vertical="center"/>
      <protection locked="0"/>
    </xf>
  </cellXfs>
  <cellStyles count="172">
    <cellStyle name="br" xfId="163" xr:uid="{00000000-0005-0000-0000-000000000000}"/>
    <cellStyle name="col" xfId="162" xr:uid="{00000000-0005-0000-0000-000001000000}"/>
    <cellStyle name="style0" xfId="164" xr:uid="{00000000-0005-0000-0000-000002000000}"/>
    <cellStyle name="td" xfId="165" xr:uid="{00000000-0005-0000-0000-000003000000}"/>
    <cellStyle name="tr" xfId="161" xr:uid="{00000000-0005-0000-0000-000004000000}"/>
    <cellStyle name="xl100" xfId="80" xr:uid="{00000000-0005-0000-0000-000005000000}"/>
    <cellStyle name="xl101" xfId="86" xr:uid="{00000000-0005-0000-0000-000006000000}"/>
    <cellStyle name="xl102" xfId="82" xr:uid="{00000000-0005-0000-0000-000007000000}"/>
    <cellStyle name="xl103" xfId="90" xr:uid="{00000000-0005-0000-0000-000008000000}"/>
    <cellStyle name="xl104" xfId="93" xr:uid="{00000000-0005-0000-0000-000009000000}"/>
    <cellStyle name="xl105" xfId="78" xr:uid="{00000000-0005-0000-0000-00000A000000}"/>
    <cellStyle name="xl106" xfId="81" xr:uid="{00000000-0005-0000-0000-00000B000000}"/>
    <cellStyle name="xl107" xfId="87" xr:uid="{00000000-0005-0000-0000-00000C000000}"/>
    <cellStyle name="xl108" xfId="92" xr:uid="{00000000-0005-0000-0000-00000D000000}"/>
    <cellStyle name="xl109" xfId="79" xr:uid="{00000000-0005-0000-0000-00000E000000}"/>
    <cellStyle name="xl110" xfId="88" xr:uid="{00000000-0005-0000-0000-00000F000000}"/>
    <cellStyle name="xl111" xfId="89" xr:uid="{00000000-0005-0000-0000-000010000000}"/>
    <cellStyle name="xl112" xfId="83" xr:uid="{00000000-0005-0000-0000-000011000000}"/>
    <cellStyle name="xl113" xfId="91" xr:uid="{00000000-0005-0000-0000-000012000000}"/>
    <cellStyle name="xl114" xfId="84" xr:uid="{00000000-0005-0000-0000-000013000000}"/>
    <cellStyle name="xl115" xfId="85" xr:uid="{00000000-0005-0000-0000-000014000000}"/>
    <cellStyle name="xl116" xfId="94" xr:uid="{00000000-0005-0000-0000-000015000000}"/>
    <cellStyle name="xl117" xfId="117" xr:uid="{00000000-0005-0000-0000-000016000000}"/>
    <cellStyle name="xl118" xfId="121" xr:uid="{00000000-0005-0000-0000-000017000000}"/>
    <cellStyle name="xl119" xfId="125" xr:uid="{00000000-0005-0000-0000-000018000000}"/>
    <cellStyle name="xl120" xfId="131" xr:uid="{00000000-0005-0000-0000-000019000000}"/>
    <cellStyle name="xl121" xfId="132" xr:uid="{00000000-0005-0000-0000-00001A000000}"/>
    <cellStyle name="xl122" xfId="133" xr:uid="{00000000-0005-0000-0000-00001B000000}"/>
    <cellStyle name="xl123" xfId="135" xr:uid="{00000000-0005-0000-0000-00001C000000}"/>
    <cellStyle name="xl124" xfId="156" xr:uid="{00000000-0005-0000-0000-00001D000000}"/>
    <cellStyle name="xl125" xfId="159" xr:uid="{00000000-0005-0000-0000-00001E000000}"/>
    <cellStyle name="xl126" xfId="95" xr:uid="{00000000-0005-0000-0000-00001F000000}"/>
    <cellStyle name="xl127" xfId="98" xr:uid="{00000000-0005-0000-0000-000020000000}"/>
    <cellStyle name="xl128" xfId="101" xr:uid="{00000000-0005-0000-0000-000021000000}"/>
    <cellStyle name="xl129" xfId="103" xr:uid="{00000000-0005-0000-0000-000022000000}"/>
    <cellStyle name="xl130" xfId="108" xr:uid="{00000000-0005-0000-0000-000023000000}"/>
    <cellStyle name="xl131" xfId="110" xr:uid="{00000000-0005-0000-0000-000024000000}"/>
    <cellStyle name="xl132" xfId="112" xr:uid="{00000000-0005-0000-0000-000025000000}"/>
    <cellStyle name="xl133" xfId="113" xr:uid="{00000000-0005-0000-0000-000026000000}"/>
    <cellStyle name="xl134" xfId="118" xr:uid="{00000000-0005-0000-0000-000027000000}"/>
    <cellStyle name="xl135" xfId="122" xr:uid="{00000000-0005-0000-0000-000028000000}"/>
    <cellStyle name="xl136" xfId="126" xr:uid="{00000000-0005-0000-0000-000029000000}"/>
    <cellStyle name="xl137" xfId="134" xr:uid="{00000000-0005-0000-0000-00002A000000}"/>
    <cellStyle name="xl138" xfId="137" xr:uid="{00000000-0005-0000-0000-00002B000000}"/>
    <cellStyle name="xl139" xfId="141" xr:uid="{00000000-0005-0000-0000-00002C000000}"/>
    <cellStyle name="xl140" xfId="145" xr:uid="{00000000-0005-0000-0000-00002D000000}"/>
    <cellStyle name="xl141" xfId="149" xr:uid="{00000000-0005-0000-0000-00002E000000}"/>
    <cellStyle name="xl142" xfId="99" xr:uid="{00000000-0005-0000-0000-00002F000000}"/>
    <cellStyle name="xl143" xfId="102" xr:uid="{00000000-0005-0000-0000-000030000000}"/>
    <cellStyle name="xl144" xfId="104" xr:uid="{00000000-0005-0000-0000-000031000000}"/>
    <cellStyle name="xl145" xfId="109" xr:uid="{00000000-0005-0000-0000-000032000000}"/>
    <cellStyle name="xl146" xfId="111" xr:uid="{00000000-0005-0000-0000-000033000000}"/>
    <cellStyle name="xl147" xfId="114" xr:uid="{00000000-0005-0000-0000-000034000000}"/>
    <cellStyle name="xl148" xfId="119" xr:uid="{00000000-0005-0000-0000-000035000000}"/>
    <cellStyle name="xl149" xfId="123" xr:uid="{00000000-0005-0000-0000-000036000000}"/>
    <cellStyle name="xl150" xfId="127" xr:uid="{00000000-0005-0000-0000-000037000000}"/>
    <cellStyle name="xl151" xfId="129" xr:uid="{00000000-0005-0000-0000-000038000000}"/>
    <cellStyle name="xl152" xfId="136" xr:uid="{00000000-0005-0000-0000-000039000000}"/>
    <cellStyle name="xl153" xfId="138" xr:uid="{00000000-0005-0000-0000-00003A000000}"/>
    <cellStyle name="xl154" xfId="139" xr:uid="{00000000-0005-0000-0000-00003B000000}"/>
    <cellStyle name="xl155" xfId="140" xr:uid="{00000000-0005-0000-0000-00003C000000}"/>
    <cellStyle name="xl156" xfId="142" xr:uid="{00000000-0005-0000-0000-00003D000000}"/>
    <cellStyle name="xl157" xfId="143" xr:uid="{00000000-0005-0000-0000-00003E000000}"/>
    <cellStyle name="xl158" xfId="144" xr:uid="{00000000-0005-0000-0000-00003F000000}"/>
    <cellStyle name="xl159" xfId="146" xr:uid="{00000000-0005-0000-0000-000040000000}"/>
    <cellStyle name="xl160" xfId="147" xr:uid="{00000000-0005-0000-0000-000041000000}"/>
    <cellStyle name="xl161" xfId="148" xr:uid="{00000000-0005-0000-0000-000042000000}"/>
    <cellStyle name="xl162" xfId="150" xr:uid="{00000000-0005-0000-0000-000043000000}"/>
    <cellStyle name="xl163" xfId="97" xr:uid="{00000000-0005-0000-0000-000044000000}"/>
    <cellStyle name="xl164" xfId="105" xr:uid="{00000000-0005-0000-0000-000045000000}"/>
    <cellStyle name="xl165" xfId="115" xr:uid="{00000000-0005-0000-0000-000046000000}"/>
    <cellStyle name="xl166" xfId="120" xr:uid="{00000000-0005-0000-0000-000047000000}"/>
    <cellStyle name="xl167" xfId="124" xr:uid="{00000000-0005-0000-0000-000048000000}"/>
    <cellStyle name="xl168" xfId="128" xr:uid="{00000000-0005-0000-0000-000049000000}"/>
    <cellStyle name="xl169" xfId="151" xr:uid="{00000000-0005-0000-0000-00004A000000}"/>
    <cellStyle name="xl170" xfId="154" xr:uid="{00000000-0005-0000-0000-00004B000000}"/>
    <cellStyle name="xl171" xfId="157" xr:uid="{00000000-0005-0000-0000-00004C000000}"/>
    <cellStyle name="xl172" xfId="160" xr:uid="{00000000-0005-0000-0000-00004D000000}"/>
    <cellStyle name="xl173" xfId="152" xr:uid="{00000000-0005-0000-0000-00004E000000}"/>
    <cellStyle name="xl174" xfId="155" xr:uid="{00000000-0005-0000-0000-00004F000000}"/>
    <cellStyle name="xl175" xfId="153" xr:uid="{00000000-0005-0000-0000-000050000000}"/>
    <cellStyle name="xl176" xfId="106" xr:uid="{00000000-0005-0000-0000-000051000000}"/>
    <cellStyle name="xl177" xfId="96" xr:uid="{00000000-0005-0000-0000-000052000000}"/>
    <cellStyle name="xl178" xfId="107" xr:uid="{00000000-0005-0000-0000-000053000000}"/>
    <cellStyle name="xl179" xfId="116" xr:uid="{00000000-0005-0000-0000-000054000000}"/>
    <cellStyle name="xl180" xfId="130" xr:uid="{00000000-0005-0000-0000-000055000000}"/>
    <cellStyle name="xl181" xfId="158" xr:uid="{00000000-0005-0000-0000-000056000000}"/>
    <cellStyle name="xl182" xfId="100" xr:uid="{00000000-0005-0000-0000-000057000000}"/>
    <cellStyle name="xl21" xfId="166" xr:uid="{00000000-0005-0000-0000-000058000000}"/>
    <cellStyle name="xl22" xfId="1" xr:uid="{00000000-0005-0000-0000-000059000000}"/>
    <cellStyle name="xl23" xfId="7" xr:uid="{00000000-0005-0000-0000-00005A000000}"/>
    <cellStyle name="xl24" xfId="11" xr:uid="{00000000-0005-0000-0000-00005B000000}"/>
    <cellStyle name="xl25" xfId="18" xr:uid="{00000000-0005-0000-0000-00005C000000}"/>
    <cellStyle name="xl26" xfId="33" xr:uid="{00000000-0005-0000-0000-00005D000000}"/>
    <cellStyle name="xl27" xfId="5" xr:uid="{00000000-0005-0000-0000-00005E000000}"/>
    <cellStyle name="xl28" xfId="35" xr:uid="{00000000-0005-0000-0000-00005F000000}"/>
    <cellStyle name="xl29" xfId="37" xr:uid="{00000000-0005-0000-0000-000060000000}"/>
    <cellStyle name="xl30" xfId="43" xr:uid="{00000000-0005-0000-0000-000061000000}"/>
    <cellStyle name="xl31" xfId="48" xr:uid="{00000000-0005-0000-0000-000062000000}"/>
    <cellStyle name="xl32" xfId="167" xr:uid="{00000000-0005-0000-0000-000063000000}"/>
    <cellStyle name="xl33" xfId="12" xr:uid="{00000000-0005-0000-0000-000064000000}"/>
    <cellStyle name="xl34" xfId="29" xr:uid="{00000000-0005-0000-0000-000065000000}"/>
    <cellStyle name="xl35" xfId="38" xr:uid="{00000000-0005-0000-0000-000066000000}"/>
    <cellStyle name="xl36" xfId="44" xr:uid="{00000000-0005-0000-0000-000067000000}"/>
    <cellStyle name="xl37" xfId="49" xr:uid="{00000000-0005-0000-0000-000068000000}"/>
    <cellStyle name="xl38" xfId="52" xr:uid="{00000000-0005-0000-0000-000069000000}"/>
    <cellStyle name="xl39" xfId="30" xr:uid="{00000000-0005-0000-0000-00006A000000}"/>
    <cellStyle name="xl40" xfId="22" xr:uid="{00000000-0005-0000-0000-00006B000000}"/>
    <cellStyle name="xl41" xfId="39" xr:uid="{00000000-0005-0000-0000-00006C000000}"/>
    <cellStyle name="xl42" xfId="45" xr:uid="{00000000-0005-0000-0000-00006D000000}"/>
    <cellStyle name="xl43" xfId="50" xr:uid="{00000000-0005-0000-0000-00006E000000}"/>
    <cellStyle name="xl44" xfId="36" xr:uid="{00000000-0005-0000-0000-00006F000000}"/>
    <cellStyle name="xl45" xfId="40" xr:uid="{00000000-0005-0000-0000-000070000000}"/>
    <cellStyle name="xl46" xfId="54" xr:uid="{00000000-0005-0000-0000-000071000000}"/>
    <cellStyle name="xl47" xfId="2" xr:uid="{00000000-0005-0000-0000-000072000000}"/>
    <cellStyle name="xl48" xfId="19" xr:uid="{00000000-0005-0000-0000-000073000000}"/>
    <cellStyle name="xl49" xfId="25" xr:uid="{00000000-0005-0000-0000-000074000000}"/>
    <cellStyle name="xl50" xfId="27" xr:uid="{00000000-0005-0000-0000-000075000000}"/>
    <cellStyle name="xl51" xfId="8" xr:uid="{00000000-0005-0000-0000-000076000000}"/>
    <cellStyle name="xl52" xfId="13" xr:uid="{00000000-0005-0000-0000-000077000000}"/>
    <cellStyle name="xl53" xfId="20" xr:uid="{00000000-0005-0000-0000-000078000000}"/>
    <cellStyle name="xl54" xfId="3" xr:uid="{00000000-0005-0000-0000-000079000000}"/>
    <cellStyle name="xl55" xfId="34" xr:uid="{00000000-0005-0000-0000-00007A000000}"/>
    <cellStyle name="xl56" xfId="9" xr:uid="{00000000-0005-0000-0000-00007B000000}"/>
    <cellStyle name="xl57" xfId="14" xr:uid="{00000000-0005-0000-0000-00007C000000}"/>
    <cellStyle name="xl58" xfId="21" xr:uid="{00000000-0005-0000-0000-00007D000000}"/>
    <cellStyle name="xl59" xfId="24" xr:uid="{00000000-0005-0000-0000-00007E000000}"/>
    <cellStyle name="xl60" xfId="26" xr:uid="{00000000-0005-0000-0000-00007F000000}"/>
    <cellStyle name="xl61" xfId="28" xr:uid="{00000000-0005-0000-0000-000080000000}"/>
    <cellStyle name="xl62" xfId="31" xr:uid="{00000000-0005-0000-0000-000081000000}"/>
    <cellStyle name="xl63" xfId="32" xr:uid="{00000000-0005-0000-0000-000082000000}"/>
    <cellStyle name="xl64" xfId="4" xr:uid="{00000000-0005-0000-0000-000083000000}"/>
    <cellStyle name="xl65" xfId="10" xr:uid="{00000000-0005-0000-0000-000084000000}"/>
    <cellStyle name="xl66" xfId="15" xr:uid="{00000000-0005-0000-0000-000085000000}"/>
    <cellStyle name="xl67" xfId="41" xr:uid="{00000000-0005-0000-0000-000086000000}"/>
    <cellStyle name="xl68" xfId="46" xr:uid="{00000000-0005-0000-0000-000087000000}"/>
    <cellStyle name="xl69" xfId="42" xr:uid="{00000000-0005-0000-0000-000088000000}"/>
    <cellStyle name="xl70" xfId="47" xr:uid="{00000000-0005-0000-0000-000089000000}"/>
    <cellStyle name="xl71" xfId="51" xr:uid="{00000000-0005-0000-0000-00008A000000}"/>
    <cellStyle name="xl72" xfId="53" xr:uid="{00000000-0005-0000-0000-00008B000000}"/>
    <cellStyle name="xl73" xfId="6" xr:uid="{00000000-0005-0000-0000-00008C000000}"/>
    <cellStyle name="xl74" xfId="16" xr:uid="{00000000-0005-0000-0000-00008D000000}"/>
    <cellStyle name="xl75" xfId="23" xr:uid="{00000000-0005-0000-0000-00008E000000}"/>
    <cellStyle name="xl76" xfId="17" xr:uid="{00000000-0005-0000-0000-00008F000000}"/>
    <cellStyle name="xl77" xfId="55" xr:uid="{00000000-0005-0000-0000-000090000000}"/>
    <cellStyle name="xl78" xfId="58" xr:uid="{00000000-0005-0000-0000-000091000000}"/>
    <cellStyle name="xl79" xfId="62" xr:uid="{00000000-0005-0000-0000-000092000000}"/>
    <cellStyle name="xl80" xfId="69" xr:uid="{00000000-0005-0000-0000-000093000000}"/>
    <cellStyle name="xl81" xfId="71" xr:uid="{00000000-0005-0000-0000-000094000000}"/>
    <cellStyle name="xl82" xfId="56" xr:uid="{00000000-0005-0000-0000-000095000000}"/>
    <cellStyle name="xl83" xfId="67" xr:uid="{00000000-0005-0000-0000-000096000000}"/>
    <cellStyle name="xl84" xfId="70" xr:uid="{00000000-0005-0000-0000-000097000000}"/>
    <cellStyle name="xl85" xfId="72" xr:uid="{00000000-0005-0000-0000-000098000000}"/>
    <cellStyle name="xl86" xfId="77" xr:uid="{00000000-0005-0000-0000-000099000000}"/>
    <cellStyle name="xl87" xfId="57" xr:uid="{00000000-0005-0000-0000-00009A000000}"/>
    <cellStyle name="xl88" xfId="63" xr:uid="{00000000-0005-0000-0000-00009B000000}"/>
    <cellStyle name="xl89" xfId="73" xr:uid="{00000000-0005-0000-0000-00009C000000}"/>
    <cellStyle name="xl90" xfId="59" xr:uid="{00000000-0005-0000-0000-00009D000000}"/>
    <cellStyle name="xl91" xfId="64" xr:uid="{00000000-0005-0000-0000-00009E000000}"/>
    <cellStyle name="xl92" xfId="74" xr:uid="{00000000-0005-0000-0000-00009F000000}"/>
    <cellStyle name="xl93" xfId="65" xr:uid="{00000000-0005-0000-0000-0000A0000000}"/>
    <cellStyle name="xl94" xfId="68" xr:uid="{00000000-0005-0000-0000-0000A1000000}"/>
    <cellStyle name="xl95" xfId="75" xr:uid="{00000000-0005-0000-0000-0000A2000000}"/>
    <cellStyle name="xl96" xfId="66" xr:uid="{00000000-0005-0000-0000-0000A3000000}"/>
    <cellStyle name="xl97" xfId="76" xr:uid="{00000000-0005-0000-0000-0000A4000000}"/>
    <cellStyle name="xl98" xfId="60" xr:uid="{00000000-0005-0000-0000-0000A5000000}"/>
    <cellStyle name="xl99" xfId="61" xr:uid="{00000000-0005-0000-0000-0000A6000000}"/>
    <cellStyle name="Обычный" xfId="0" builtinId="0"/>
    <cellStyle name="Обычный 2" xfId="171" xr:uid="{2CC7AC33-39EE-4629-B759-7A5832E3B7BB}"/>
    <cellStyle name="Обычный 3" xfId="170" xr:uid="{00000000-0005-0000-0000-0000A8000000}"/>
    <cellStyle name="Обычный 4" xfId="169" xr:uid="{00000000-0005-0000-0000-0000A9000000}"/>
    <cellStyle name="Процентный" xfId="168" builtinId="5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1"/>
  <sheetViews>
    <sheetView tabSelected="1" topLeftCell="B1" zoomScale="90" zoomScaleNormal="90" zoomScaleSheetLayoutView="100" workbookViewId="0">
      <pane ySplit="3" topLeftCell="A4" activePane="bottomLeft" state="frozen"/>
      <selection pane="bottomLeft" activeCell="F98" sqref="F98"/>
    </sheetView>
  </sheetViews>
  <sheetFormatPr defaultRowHeight="15" x14ac:dyDescent="0.25"/>
  <cols>
    <col min="1" max="1" width="69.140625" style="12" customWidth="1"/>
    <col min="2" max="2" width="23.7109375" style="12" customWidth="1"/>
    <col min="3" max="3" width="12.42578125" style="15" customWidth="1"/>
    <col min="4" max="4" width="12.28515625" style="15" customWidth="1"/>
    <col min="5" max="5" width="11.5703125" style="12" customWidth="1"/>
    <col min="6" max="6" width="12" style="12" customWidth="1"/>
    <col min="7" max="7" width="11.85546875" style="12" customWidth="1"/>
    <col min="8" max="8" width="8.85546875" style="12" customWidth="1"/>
    <col min="9" max="9" width="13" style="12" customWidth="1"/>
    <col min="10" max="10" width="10.7109375" style="12" customWidth="1"/>
    <col min="11" max="16384" width="9.140625" style="12"/>
  </cols>
  <sheetData>
    <row r="1" spans="1:10" s="1" customFormat="1" ht="42" customHeight="1" x14ac:dyDescent="0.25">
      <c r="A1" s="17" t="s">
        <v>198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1" customFormat="1" ht="15" customHeight="1" x14ac:dyDescent="0.25">
      <c r="A2" s="20" t="s">
        <v>0</v>
      </c>
      <c r="B2" s="20" t="s">
        <v>14</v>
      </c>
      <c r="C2" s="21" t="s">
        <v>199</v>
      </c>
      <c r="D2" s="21" t="s">
        <v>200</v>
      </c>
      <c r="E2" s="18" t="s">
        <v>183</v>
      </c>
      <c r="F2" s="18" t="s">
        <v>201</v>
      </c>
      <c r="G2" s="18" t="s">
        <v>202</v>
      </c>
      <c r="H2" s="18" t="s">
        <v>184</v>
      </c>
      <c r="I2" s="18" t="s">
        <v>185</v>
      </c>
      <c r="J2" s="18" t="s">
        <v>186</v>
      </c>
    </row>
    <row r="3" spans="1:10" s="1" customFormat="1" x14ac:dyDescent="0.25">
      <c r="A3" s="20"/>
      <c r="B3" s="20"/>
      <c r="C3" s="22"/>
      <c r="D3" s="22"/>
      <c r="E3" s="19"/>
      <c r="F3" s="19"/>
      <c r="G3" s="19"/>
      <c r="H3" s="19"/>
      <c r="I3" s="19"/>
      <c r="J3" s="19"/>
    </row>
    <row r="4" spans="1:10" s="1" customFormat="1" x14ac:dyDescent="0.25">
      <c r="A4" s="8" t="s">
        <v>1</v>
      </c>
      <c r="B4" s="8" t="s">
        <v>2</v>
      </c>
      <c r="C4" s="11" t="s">
        <v>3</v>
      </c>
      <c r="D4" s="11" t="s">
        <v>4</v>
      </c>
      <c r="E4" s="8" t="s">
        <v>5</v>
      </c>
      <c r="F4" s="8" t="s">
        <v>6</v>
      </c>
      <c r="G4" s="8"/>
      <c r="H4" s="8" t="s">
        <v>7</v>
      </c>
      <c r="I4" s="8" t="s">
        <v>8</v>
      </c>
      <c r="J4" s="8" t="s">
        <v>9</v>
      </c>
    </row>
    <row r="5" spans="1:10" x14ac:dyDescent="0.25">
      <c r="A5" s="3" t="s">
        <v>10</v>
      </c>
      <c r="B5" s="3" t="s">
        <v>11</v>
      </c>
      <c r="C5" s="10">
        <f>C7+C26</f>
        <v>1435330.1</v>
      </c>
      <c r="D5" s="10">
        <f t="shared" ref="C5:D5" si="0">D7+D26</f>
        <v>1113352.4000000001</v>
      </c>
      <c r="E5" s="4">
        <f>D5/C5</f>
        <v>0.77567689829677511</v>
      </c>
      <c r="F5" s="2">
        <f>F7+F26</f>
        <v>1375665.5999999999</v>
      </c>
      <c r="G5" s="2">
        <f>G7+G26</f>
        <v>990989.60000000009</v>
      </c>
      <c r="H5" s="4">
        <f>G5/F5</f>
        <v>0.72037099713767661</v>
      </c>
      <c r="I5" s="2">
        <f>G5-D5</f>
        <v>-122362.80000000005</v>
      </c>
      <c r="J5" s="4">
        <f>G5/D5</f>
        <v>0.89009517561555529</v>
      </c>
    </row>
    <row r="6" spans="1:10" x14ac:dyDescent="0.25">
      <c r="A6" s="5" t="s">
        <v>12</v>
      </c>
      <c r="B6" s="3"/>
      <c r="C6" s="10"/>
      <c r="D6" s="10"/>
      <c r="E6" s="4"/>
      <c r="F6" s="2"/>
      <c r="G6" s="2"/>
      <c r="H6" s="4"/>
      <c r="I6" s="2"/>
      <c r="J6" s="4"/>
    </row>
    <row r="7" spans="1:10" x14ac:dyDescent="0.25">
      <c r="A7" s="3" t="s">
        <v>84</v>
      </c>
      <c r="B7" s="9" t="s">
        <v>85</v>
      </c>
      <c r="C7" s="10">
        <f>C8+C10+C11+C16+C19+C20+C21+C22+C23+C24+C25</f>
        <v>402795.3</v>
      </c>
      <c r="D7" s="10">
        <f t="shared" ref="D7" si="1">D8+D10+D11+D16+D19+D20+D21+D22+D23+D24+D25</f>
        <v>331535.99999999994</v>
      </c>
      <c r="E7" s="4">
        <f t="shared" ref="E7:E35" si="2">D7/C7</f>
        <v>0.82308805490034254</v>
      </c>
      <c r="F7" s="2">
        <f>F8+F10+F11+F16+F19+F20+F21+F22+F23+F24+F25</f>
        <v>466764.9</v>
      </c>
      <c r="G7" s="2">
        <f t="shared" ref="G7" si="3">G8+G10+G11+G16+G19+G20+G21+G22+G23+G24+G25</f>
        <v>364092.50000000006</v>
      </c>
      <c r="H7" s="4">
        <f t="shared" ref="H7:H35" si="4">G7/F7</f>
        <v>0.78003401712510956</v>
      </c>
      <c r="I7" s="2">
        <f>G7-D7</f>
        <v>32556.500000000116</v>
      </c>
      <c r="J7" s="4">
        <f>G7/D7</f>
        <v>1.0981989889484103</v>
      </c>
    </row>
    <row r="8" spans="1:10" x14ac:dyDescent="0.25">
      <c r="A8" s="3" t="s">
        <v>15</v>
      </c>
      <c r="B8" s="9" t="s">
        <v>86</v>
      </c>
      <c r="C8" s="10">
        <f>C9</f>
        <v>310155.09999999998</v>
      </c>
      <c r="D8" s="10">
        <f>D9</f>
        <v>260933.9</v>
      </c>
      <c r="E8" s="4">
        <f t="shared" si="2"/>
        <v>0.84130133600898394</v>
      </c>
      <c r="F8" s="2">
        <f>F9</f>
        <v>344687.9</v>
      </c>
      <c r="G8" s="2">
        <f t="shared" ref="G8" si="5">G9</f>
        <v>254764.79999999999</v>
      </c>
      <c r="H8" s="4">
        <f t="shared" si="4"/>
        <v>0.73911732903882021</v>
      </c>
      <c r="I8" s="2">
        <f t="shared" ref="I8:I35" si="6">G8-D8</f>
        <v>-6169.1000000000058</v>
      </c>
      <c r="J8" s="4">
        <f t="shared" ref="J8:J35" si="7">G8/D8</f>
        <v>0.97635761393977549</v>
      </c>
    </row>
    <row r="9" spans="1:10" x14ac:dyDescent="0.25">
      <c r="A9" s="5" t="s">
        <v>16</v>
      </c>
      <c r="B9" s="9" t="s">
        <v>87</v>
      </c>
      <c r="C9" s="23">
        <v>310155.09999999998</v>
      </c>
      <c r="D9" s="23">
        <v>260933.9</v>
      </c>
      <c r="E9" s="4">
        <f t="shared" si="2"/>
        <v>0.84130133600898394</v>
      </c>
      <c r="F9" s="23">
        <v>344687.9</v>
      </c>
      <c r="G9" s="23">
        <v>254764.79999999999</v>
      </c>
      <c r="H9" s="4">
        <f t="shared" si="4"/>
        <v>0.73911732903882021</v>
      </c>
      <c r="I9" s="2">
        <f t="shared" si="6"/>
        <v>-6169.1000000000058</v>
      </c>
      <c r="J9" s="4">
        <f t="shared" si="7"/>
        <v>0.97635761393977549</v>
      </c>
    </row>
    <row r="10" spans="1:10" ht="30" x14ac:dyDescent="0.25">
      <c r="A10" s="6" t="s">
        <v>17</v>
      </c>
      <c r="B10" s="24" t="s">
        <v>88</v>
      </c>
      <c r="C10" s="23">
        <v>17802.8</v>
      </c>
      <c r="D10" s="23">
        <v>12618.9</v>
      </c>
      <c r="E10" s="25">
        <f t="shared" si="2"/>
        <v>0.70881546722987399</v>
      </c>
      <c r="F10" s="23">
        <v>19682</v>
      </c>
      <c r="G10" s="23">
        <v>14533.5</v>
      </c>
      <c r="H10" s="25">
        <f t="shared" si="4"/>
        <v>0.73841581140128032</v>
      </c>
      <c r="I10" s="32">
        <f t="shared" si="6"/>
        <v>1914.6000000000004</v>
      </c>
      <c r="J10" s="25">
        <f t="shared" si="7"/>
        <v>1.1517247937617383</v>
      </c>
    </row>
    <row r="11" spans="1:10" x14ac:dyDescent="0.25">
      <c r="A11" s="6" t="s">
        <v>18</v>
      </c>
      <c r="B11" s="9" t="s">
        <v>89</v>
      </c>
      <c r="C11" s="10">
        <f>SUM(C12:C15)</f>
        <v>16245.6</v>
      </c>
      <c r="D11" s="10">
        <f>SUM(D12:D15)</f>
        <v>14722.8</v>
      </c>
      <c r="E11" s="4">
        <f t="shared" si="2"/>
        <v>0.90626384990397391</v>
      </c>
      <c r="F11" s="2">
        <f>SUM(F12:F15)</f>
        <v>36900.300000000003</v>
      </c>
      <c r="G11" s="2">
        <f t="shared" ref="G11" si="8">SUM(G12:G15)</f>
        <v>37888.100000000006</v>
      </c>
      <c r="H11" s="4">
        <f t="shared" si="4"/>
        <v>1.0267694300588344</v>
      </c>
      <c r="I11" s="2">
        <f t="shared" si="6"/>
        <v>23165.300000000007</v>
      </c>
      <c r="J11" s="4">
        <f t="shared" si="7"/>
        <v>2.5734303257532538</v>
      </c>
    </row>
    <row r="12" spans="1:10" ht="30" x14ac:dyDescent="0.25">
      <c r="A12" s="26" t="s">
        <v>167</v>
      </c>
      <c r="B12" s="27" t="s">
        <v>168</v>
      </c>
      <c r="C12" s="23">
        <v>12700</v>
      </c>
      <c r="D12" s="23">
        <v>11662</v>
      </c>
      <c r="E12" s="4">
        <f t="shared" si="2"/>
        <v>0.91826771653543304</v>
      </c>
      <c r="F12" s="23">
        <v>34500</v>
      </c>
      <c r="G12" s="23">
        <v>34892.800000000003</v>
      </c>
      <c r="H12" s="4">
        <f t="shared" ref="H12:H15" si="9">G12/F12</f>
        <v>1.0113855072463769</v>
      </c>
      <c r="I12" s="2">
        <f t="shared" ref="I12:I15" si="10">G12-D12</f>
        <v>23230.800000000003</v>
      </c>
      <c r="J12" s="4">
        <f t="shared" ref="J12:J15" si="11">G12/D12</f>
        <v>2.9920082318641743</v>
      </c>
    </row>
    <row r="13" spans="1:10" x14ac:dyDescent="0.25">
      <c r="A13" s="26" t="s">
        <v>169</v>
      </c>
      <c r="B13" s="27" t="s">
        <v>170</v>
      </c>
      <c r="C13" s="23">
        <v>0</v>
      </c>
      <c r="D13" s="23">
        <v>2.8</v>
      </c>
      <c r="E13" s="4" t="e">
        <f t="shared" si="2"/>
        <v>#DIV/0!</v>
      </c>
      <c r="F13" s="23">
        <v>0</v>
      </c>
      <c r="G13" s="23">
        <v>0.6</v>
      </c>
      <c r="H13" s="4" t="e">
        <f t="shared" si="9"/>
        <v>#DIV/0!</v>
      </c>
      <c r="I13" s="2">
        <f t="shared" si="10"/>
        <v>-2.1999999999999997</v>
      </c>
      <c r="J13" s="4">
        <f t="shared" si="11"/>
        <v>0.2142857142857143</v>
      </c>
    </row>
    <row r="14" spans="1:10" x14ac:dyDescent="0.25">
      <c r="A14" s="26" t="s">
        <v>171</v>
      </c>
      <c r="B14" s="27" t="s">
        <v>172</v>
      </c>
      <c r="C14" s="23">
        <v>147.6</v>
      </c>
      <c r="D14" s="23">
        <v>0.7</v>
      </c>
      <c r="E14" s="4">
        <f t="shared" si="2"/>
        <v>4.7425474254742545E-3</v>
      </c>
      <c r="F14" s="23">
        <v>0.3</v>
      </c>
      <c r="G14" s="23">
        <v>0.3</v>
      </c>
      <c r="H14" s="4">
        <f t="shared" si="9"/>
        <v>1</v>
      </c>
      <c r="I14" s="2">
        <f t="shared" si="10"/>
        <v>-0.39999999999999997</v>
      </c>
      <c r="J14" s="4">
        <f t="shared" si="11"/>
        <v>0.4285714285714286</v>
      </c>
    </row>
    <row r="15" spans="1:10" ht="30" x14ac:dyDescent="0.25">
      <c r="A15" s="26" t="s">
        <v>173</v>
      </c>
      <c r="B15" s="27" t="s">
        <v>174</v>
      </c>
      <c r="C15" s="23">
        <v>3398</v>
      </c>
      <c r="D15" s="23">
        <v>3057.3</v>
      </c>
      <c r="E15" s="4">
        <f t="shared" si="2"/>
        <v>0.89973513831665686</v>
      </c>
      <c r="F15" s="23">
        <v>2400</v>
      </c>
      <c r="G15" s="23">
        <v>2994.4</v>
      </c>
      <c r="H15" s="4">
        <f t="shared" si="9"/>
        <v>1.2476666666666667</v>
      </c>
      <c r="I15" s="2">
        <f t="shared" si="10"/>
        <v>-62.900000000000091</v>
      </c>
      <c r="J15" s="4">
        <f t="shared" si="11"/>
        <v>0.97942629117194913</v>
      </c>
    </row>
    <row r="16" spans="1:10" x14ac:dyDescent="0.25">
      <c r="A16" s="6" t="s">
        <v>19</v>
      </c>
      <c r="B16" s="9" t="s">
        <v>90</v>
      </c>
      <c r="C16" s="10">
        <f>C17+C18</f>
        <v>10386.200000000001</v>
      </c>
      <c r="D16" s="10">
        <f>D17+D18</f>
        <v>9131.1</v>
      </c>
      <c r="E16" s="4">
        <f>D16/C16</f>
        <v>0.8791569582715526</v>
      </c>
      <c r="F16" s="2">
        <f>F17+F18</f>
        <v>18027</v>
      </c>
      <c r="G16" s="2">
        <f>G17+G18</f>
        <v>14502.2</v>
      </c>
      <c r="H16" s="4">
        <f>G16/F16</f>
        <v>0.80447107117102123</v>
      </c>
      <c r="I16" s="2">
        <f t="shared" si="6"/>
        <v>5371.1</v>
      </c>
      <c r="J16" s="4">
        <f t="shared" si="7"/>
        <v>1.5882204772699895</v>
      </c>
    </row>
    <row r="17" spans="1:10" x14ac:dyDescent="0.25">
      <c r="A17" s="28" t="s">
        <v>178</v>
      </c>
      <c r="B17" s="27" t="s">
        <v>175</v>
      </c>
      <c r="C17" s="23">
        <v>2358</v>
      </c>
      <c r="D17" s="23">
        <v>1437</v>
      </c>
      <c r="E17" s="4">
        <f t="shared" ref="E17:E19" si="12">D17/C17</f>
        <v>0.60941475826972014</v>
      </c>
      <c r="F17" s="23">
        <v>2800</v>
      </c>
      <c r="G17" s="23">
        <v>1778.1</v>
      </c>
      <c r="H17" s="4">
        <f t="shared" ref="H17:H19" si="13">G17/F17</f>
        <v>0.63503571428571426</v>
      </c>
      <c r="I17" s="2">
        <f t="shared" ref="I17:I18" si="14">G17-D17</f>
        <v>341.09999999999991</v>
      </c>
      <c r="J17" s="4">
        <f t="shared" ref="J17:J18" si="15">G17/D17</f>
        <v>1.2373695198329853</v>
      </c>
    </row>
    <row r="18" spans="1:10" x14ac:dyDescent="0.25">
      <c r="A18" s="28" t="s">
        <v>176</v>
      </c>
      <c r="B18" s="27" t="s">
        <v>177</v>
      </c>
      <c r="C18" s="23">
        <v>8028.2</v>
      </c>
      <c r="D18" s="23">
        <v>7694.1</v>
      </c>
      <c r="E18" s="4">
        <f t="shared" si="12"/>
        <v>0.9583841957101219</v>
      </c>
      <c r="F18" s="23">
        <v>15227</v>
      </c>
      <c r="G18" s="23">
        <v>12724.1</v>
      </c>
      <c r="H18" s="4">
        <f t="shared" si="13"/>
        <v>0.83562750377618711</v>
      </c>
      <c r="I18" s="2">
        <f t="shared" si="14"/>
        <v>5030</v>
      </c>
      <c r="J18" s="4">
        <f t="shared" si="15"/>
        <v>1.6537476767913075</v>
      </c>
    </row>
    <row r="19" spans="1:10" ht="15.75" x14ac:dyDescent="0.25">
      <c r="A19" s="6" t="s">
        <v>20</v>
      </c>
      <c r="B19" s="9" t="s">
        <v>91</v>
      </c>
      <c r="C19" s="29">
        <v>290.5</v>
      </c>
      <c r="D19" s="29">
        <v>117.2</v>
      </c>
      <c r="E19" s="4">
        <f t="shared" si="12"/>
        <v>0.40344234079173841</v>
      </c>
      <c r="F19" s="29">
        <v>6100</v>
      </c>
      <c r="G19" s="29">
        <v>5687.8</v>
      </c>
      <c r="H19" s="4">
        <f t="shared" si="13"/>
        <v>0.93242622950819676</v>
      </c>
      <c r="I19" s="2">
        <f t="shared" si="6"/>
        <v>5570.6</v>
      </c>
      <c r="J19" s="4">
        <f t="shared" si="7"/>
        <v>48.530716723549489</v>
      </c>
    </row>
    <row r="20" spans="1:10" ht="34.5" customHeight="1" x14ac:dyDescent="0.25">
      <c r="A20" s="6" t="s">
        <v>21</v>
      </c>
      <c r="B20" s="9" t="s">
        <v>92</v>
      </c>
      <c r="C20" s="10">
        <v>18355.2</v>
      </c>
      <c r="D20" s="10">
        <v>12402.9</v>
      </c>
      <c r="E20" s="4">
        <f t="shared" si="2"/>
        <v>0.67571587343096229</v>
      </c>
      <c r="F20" s="2">
        <v>15545.4</v>
      </c>
      <c r="G20" s="2">
        <v>12486.4</v>
      </c>
      <c r="H20" s="4">
        <f t="shared" si="4"/>
        <v>0.8032215317714565</v>
      </c>
      <c r="I20" s="2">
        <f t="shared" si="6"/>
        <v>83.5</v>
      </c>
      <c r="J20" s="4">
        <f t="shared" si="7"/>
        <v>1.0067322964790493</v>
      </c>
    </row>
    <row r="21" spans="1:10" x14ac:dyDescent="0.25">
      <c r="A21" s="6" t="s">
        <v>22</v>
      </c>
      <c r="B21" s="9" t="s">
        <v>93</v>
      </c>
      <c r="C21" s="10">
        <v>20170</v>
      </c>
      <c r="D21" s="10">
        <v>9271.1</v>
      </c>
      <c r="E21" s="4">
        <f t="shared" si="2"/>
        <v>0.4596479920674269</v>
      </c>
      <c r="F21" s="2">
        <v>17195</v>
      </c>
      <c r="G21" s="2">
        <v>13429.3</v>
      </c>
      <c r="H21" s="4">
        <f t="shared" si="4"/>
        <v>0.78100029078220412</v>
      </c>
      <c r="I21" s="2">
        <f t="shared" si="6"/>
        <v>4158.1999999999989</v>
      </c>
      <c r="J21" s="4">
        <f t="shared" si="7"/>
        <v>1.4485120427996676</v>
      </c>
    </row>
    <row r="22" spans="1:10" ht="30" x14ac:dyDescent="0.25">
      <c r="A22" s="6" t="s">
        <v>23</v>
      </c>
      <c r="B22" s="9" t="s">
        <v>94</v>
      </c>
      <c r="C22" s="10">
        <v>2914.7</v>
      </c>
      <c r="D22" s="10">
        <v>2347.6999999999998</v>
      </c>
      <c r="E22" s="4">
        <f t="shared" si="2"/>
        <v>0.80546883041136308</v>
      </c>
      <c r="F22" s="2">
        <v>2444.3000000000002</v>
      </c>
      <c r="G22" s="2">
        <v>1559</v>
      </c>
      <c r="H22" s="4">
        <f t="shared" si="4"/>
        <v>0.63781041607004041</v>
      </c>
      <c r="I22" s="2">
        <f t="shared" si="6"/>
        <v>-788.69999999999982</v>
      </c>
      <c r="J22" s="4">
        <f t="shared" si="7"/>
        <v>0.66405418068748145</v>
      </c>
    </row>
    <row r="23" spans="1:10" ht="30" x14ac:dyDescent="0.25">
      <c r="A23" s="6" t="s">
        <v>24</v>
      </c>
      <c r="B23" s="9" t="s">
        <v>95</v>
      </c>
      <c r="C23" s="10">
        <v>5255.5</v>
      </c>
      <c r="D23" s="10">
        <v>5440.1</v>
      </c>
      <c r="E23" s="4">
        <f t="shared" si="2"/>
        <v>1.0351251070307297</v>
      </c>
      <c r="F23" s="2">
        <v>372.1</v>
      </c>
      <c r="G23" s="2">
        <v>378.9</v>
      </c>
      <c r="H23" s="4">
        <f t="shared" si="4"/>
        <v>1.0182746573501746</v>
      </c>
      <c r="I23" s="2">
        <f t="shared" si="6"/>
        <v>-5061.2000000000007</v>
      </c>
      <c r="J23" s="4">
        <f t="shared" si="7"/>
        <v>6.9649454973254157E-2</v>
      </c>
    </row>
    <row r="24" spans="1:10" x14ac:dyDescent="0.25">
      <c r="A24" s="6" t="s">
        <v>25</v>
      </c>
      <c r="B24" s="9" t="s">
        <v>96</v>
      </c>
      <c r="C24" s="10">
        <v>1112.3</v>
      </c>
      <c r="D24" s="10">
        <v>1429.1</v>
      </c>
      <c r="E24" s="4">
        <f t="shared" si="2"/>
        <v>1.284815247684977</v>
      </c>
      <c r="F24" s="2">
        <v>5555</v>
      </c>
      <c r="G24" s="2">
        <v>5513.4</v>
      </c>
      <c r="H24" s="4">
        <f t="shared" si="4"/>
        <v>0.9925112511251124</v>
      </c>
      <c r="I24" s="2">
        <f t="shared" si="6"/>
        <v>4084.2999999999997</v>
      </c>
      <c r="J24" s="4">
        <f t="shared" si="7"/>
        <v>3.857952557553705</v>
      </c>
    </row>
    <row r="25" spans="1:10" x14ac:dyDescent="0.25">
      <c r="A25" s="6" t="s">
        <v>26</v>
      </c>
      <c r="B25" s="9" t="s">
        <v>97</v>
      </c>
      <c r="C25" s="10">
        <v>107.4</v>
      </c>
      <c r="D25" s="10">
        <v>3121.2</v>
      </c>
      <c r="E25" s="4">
        <f t="shared" si="2"/>
        <v>29.061452513966476</v>
      </c>
      <c r="F25" s="2">
        <v>255.9</v>
      </c>
      <c r="G25" s="2">
        <v>3349.1</v>
      </c>
      <c r="H25" s="4">
        <f t="shared" si="4"/>
        <v>13.087534193044156</v>
      </c>
      <c r="I25" s="2">
        <f t="shared" si="6"/>
        <v>227.90000000000009</v>
      </c>
      <c r="J25" s="4">
        <f t="shared" si="7"/>
        <v>1.0730167884147124</v>
      </c>
    </row>
    <row r="26" spans="1:10" x14ac:dyDescent="0.25">
      <c r="A26" s="6" t="s">
        <v>27</v>
      </c>
      <c r="B26" s="9" t="s">
        <v>98</v>
      </c>
      <c r="C26" s="10">
        <f>C27+C33+C34+C35</f>
        <v>1032534.8</v>
      </c>
      <c r="D26" s="10">
        <f>D27+D33+D34+D35+D32</f>
        <v>781816.40000000014</v>
      </c>
      <c r="E26" s="4">
        <f t="shared" si="2"/>
        <v>0.75718164656532649</v>
      </c>
      <c r="F26" s="2">
        <f>F27+F33+F34+F35</f>
        <v>908900.69999999984</v>
      </c>
      <c r="G26" s="2">
        <f>G27+G33+G34+G35+G32</f>
        <v>626897.10000000009</v>
      </c>
      <c r="H26" s="4">
        <f t="shared" si="4"/>
        <v>0.68973112244274892</v>
      </c>
      <c r="I26" s="2">
        <f t="shared" si="6"/>
        <v>-154919.30000000005</v>
      </c>
      <c r="J26" s="4">
        <f t="shared" si="7"/>
        <v>0.8018469553721308</v>
      </c>
    </row>
    <row r="27" spans="1:10" ht="30" x14ac:dyDescent="0.25">
      <c r="A27" s="6" t="s">
        <v>28</v>
      </c>
      <c r="B27" s="9" t="s">
        <v>100</v>
      </c>
      <c r="C27" s="10">
        <f>C28+C29+C30+C31</f>
        <v>1032486.5</v>
      </c>
      <c r="D27" s="10">
        <f>D28+D29+D30+D31+D33</f>
        <v>781768.10000000009</v>
      </c>
      <c r="E27" s="4">
        <f t="shared" si="2"/>
        <v>0.75717028745654313</v>
      </c>
      <c r="F27" s="2">
        <f>F28+F29+F30+F31</f>
        <v>908550.69999999984</v>
      </c>
      <c r="G27" s="2">
        <f>G28+G29+G30+G31</f>
        <v>626535.5</v>
      </c>
      <c r="H27" s="4">
        <f t="shared" si="4"/>
        <v>0.68959883031293701</v>
      </c>
      <c r="I27" s="2">
        <f t="shared" si="6"/>
        <v>-155232.60000000009</v>
      </c>
      <c r="J27" s="4">
        <f t="shared" si="7"/>
        <v>0.80143395464716449</v>
      </c>
    </row>
    <row r="28" spans="1:10" x14ac:dyDescent="0.25">
      <c r="A28" s="7" t="s">
        <v>29</v>
      </c>
      <c r="B28" s="9" t="s">
        <v>99</v>
      </c>
      <c r="C28" s="23">
        <v>147068.9</v>
      </c>
      <c r="D28" s="23">
        <v>110301.7</v>
      </c>
      <c r="E28" s="4">
        <f t="shared" si="2"/>
        <v>0.75000016998835239</v>
      </c>
      <c r="F28" s="23">
        <v>210728.3</v>
      </c>
      <c r="G28" s="23">
        <v>145402.5</v>
      </c>
      <c r="H28" s="4">
        <f t="shared" si="4"/>
        <v>0.68999987187292833</v>
      </c>
      <c r="I28" s="2">
        <f t="shared" si="6"/>
        <v>35100.800000000003</v>
      </c>
      <c r="J28" s="4">
        <f t="shared" si="7"/>
        <v>1.3182253763994571</v>
      </c>
    </row>
    <row r="29" spans="1:10" ht="30" x14ac:dyDescent="0.25">
      <c r="A29" s="7" t="s">
        <v>30</v>
      </c>
      <c r="B29" s="9" t="s">
        <v>100</v>
      </c>
      <c r="C29" s="10">
        <v>204792.9</v>
      </c>
      <c r="D29" s="10">
        <v>144826</v>
      </c>
      <c r="E29" s="4">
        <f t="shared" si="2"/>
        <v>0.70718271971342761</v>
      </c>
      <c r="F29" s="2">
        <v>63177.599999999999</v>
      </c>
      <c r="G29" s="2">
        <v>14929.7</v>
      </c>
      <c r="H29" s="4">
        <f t="shared" si="4"/>
        <v>0.23631318695233755</v>
      </c>
      <c r="I29" s="2">
        <f t="shared" si="6"/>
        <v>-129896.3</v>
      </c>
      <c r="J29" s="4">
        <f t="shared" si="7"/>
        <v>0.10308715285929322</v>
      </c>
    </row>
    <row r="30" spans="1:10" x14ac:dyDescent="0.25">
      <c r="A30" s="7" t="s">
        <v>31</v>
      </c>
      <c r="B30" s="9" t="s">
        <v>101</v>
      </c>
      <c r="C30" s="10">
        <v>618699.4</v>
      </c>
      <c r="D30" s="10">
        <v>477821.4</v>
      </c>
      <c r="E30" s="4">
        <f t="shared" si="2"/>
        <v>0.77229976301900405</v>
      </c>
      <c r="F30" s="2">
        <v>595483.69999999995</v>
      </c>
      <c r="G30" s="2">
        <v>442231.7</v>
      </c>
      <c r="H30" s="4">
        <f t="shared" si="4"/>
        <v>0.74264282968618633</v>
      </c>
      <c r="I30" s="2">
        <f t="shared" si="6"/>
        <v>-35589.700000000012</v>
      </c>
      <c r="J30" s="4">
        <f t="shared" si="7"/>
        <v>0.92551673072825957</v>
      </c>
    </row>
    <row r="31" spans="1:10" x14ac:dyDescent="0.25">
      <c r="A31" s="7" t="s">
        <v>32</v>
      </c>
      <c r="B31" s="9" t="s">
        <v>102</v>
      </c>
      <c r="C31" s="10">
        <v>61925.3</v>
      </c>
      <c r="D31" s="10">
        <v>48819</v>
      </c>
      <c r="E31" s="4">
        <f t="shared" si="2"/>
        <v>0.78835306409496597</v>
      </c>
      <c r="F31" s="2">
        <v>39161.1</v>
      </c>
      <c r="G31" s="2">
        <v>23971.599999999999</v>
      </c>
      <c r="H31" s="4">
        <f t="shared" si="4"/>
        <v>0.61212785136270431</v>
      </c>
      <c r="I31" s="2">
        <f t="shared" si="6"/>
        <v>-24847.4</v>
      </c>
      <c r="J31" s="4">
        <f t="shared" si="7"/>
        <v>0.49103013171101412</v>
      </c>
    </row>
    <row r="32" spans="1:10" ht="15" customHeight="1" x14ac:dyDescent="0.25">
      <c r="A32" s="7" t="s">
        <v>179</v>
      </c>
      <c r="B32" s="27" t="s">
        <v>197</v>
      </c>
      <c r="C32" s="10">
        <v>0</v>
      </c>
      <c r="D32" s="10">
        <v>0</v>
      </c>
      <c r="E32" s="4" t="e">
        <f t="shared" si="2"/>
        <v>#DIV/0!</v>
      </c>
      <c r="F32" s="2">
        <v>0</v>
      </c>
      <c r="G32" s="2">
        <v>0</v>
      </c>
      <c r="H32" s="4" t="e">
        <f t="shared" si="4"/>
        <v>#DIV/0!</v>
      </c>
      <c r="I32" s="2">
        <f t="shared" si="6"/>
        <v>0</v>
      </c>
      <c r="J32" s="4" t="e">
        <f t="shared" si="7"/>
        <v>#DIV/0!</v>
      </c>
    </row>
    <row r="33" spans="1:10" x14ac:dyDescent="0.25">
      <c r="A33" s="6" t="s">
        <v>33</v>
      </c>
      <c r="B33" s="9" t="s">
        <v>103</v>
      </c>
      <c r="C33" s="10">
        <v>0</v>
      </c>
      <c r="D33" s="10">
        <v>0</v>
      </c>
      <c r="E33" s="4" t="e">
        <f t="shared" si="2"/>
        <v>#DIV/0!</v>
      </c>
      <c r="F33" s="2">
        <v>350</v>
      </c>
      <c r="G33" s="2">
        <v>350</v>
      </c>
      <c r="H33" s="4">
        <f t="shared" si="4"/>
        <v>1</v>
      </c>
      <c r="I33" s="2">
        <f t="shared" si="6"/>
        <v>350</v>
      </c>
      <c r="J33" s="4" t="e">
        <f t="shared" si="7"/>
        <v>#DIV/0!</v>
      </c>
    </row>
    <row r="34" spans="1:10" ht="60" x14ac:dyDescent="0.25">
      <c r="A34" s="6" t="s">
        <v>34</v>
      </c>
      <c r="B34" s="9" t="s">
        <v>104</v>
      </c>
      <c r="C34" s="10">
        <v>48.3</v>
      </c>
      <c r="D34" s="10">
        <v>48.3</v>
      </c>
      <c r="E34" s="4">
        <f t="shared" si="2"/>
        <v>1</v>
      </c>
      <c r="F34" s="2">
        <v>0</v>
      </c>
      <c r="G34" s="2">
        <v>207.8</v>
      </c>
      <c r="H34" s="4" t="e">
        <f>G34/F34</f>
        <v>#DIV/0!</v>
      </c>
      <c r="I34" s="2">
        <f t="shared" si="6"/>
        <v>159.5</v>
      </c>
      <c r="J34" s="4">
        <f t="shared" si="7"/>
        <v>4.3022774327122155</v>
      </c>
    </row>
    <row r="35" spans="1:10" ht="45" x14ac:dyDescent="0.25">
      <c r="A35" s="6" t="s">
        <v>35</v>
      </c>
      <c r="B35" s="9" t="s">
        <v>105</v>
      </c>
      <c r="C35" s="10">
        <v>0</v>
      </c>
      <c r="D35" s="10">
        <v>0</v>
      </c>
      <c r="E35" s="4" t="e">
        <f t="shared" si="2"/>
        <v>#DIV/0!</v>
      </c>
      <c r="F35" s="2">
        <v>0</v>
      </c>
      <c r="G35" s="2">
        <v>-196.2</v>
      </c>
      <c r="H35" s="4" t="e">
        <f t="shared" si="4"/>
        <v>#DIV/0!</v>
      </c>
      <c r="I35" s="2">
        <f t="shared" si="6"/>
        <v>-196.2</v>
      </c>
      <c r="J35" s="4" t="e">
        <f t="shared" si="7"/>
        <v>#DIV/0!</v>
      </c>
    </row>
    <row r="36" spans="1:10" x14ac:dyDescent="0.25">
      <c r="A36" s="3" t="s">
        <v>106</v>
      </c>
      <c r="B36" s="9" t="s">
        <v>11</v>
      </c>
      <c r="C36" s="10">
        <f>C38+C47+C50+C54+C58+C63+C65+C72+C74+C76+C81+C86+C88</f>
        <v>1519394.0999999999</v>
      </c>
      <c r="D36" s="10">
        <f>D38+D47+D50+D54+D58+D63+D65+D72+D74+D76+D81+D86+D88</f>
        <v>1048521.8999999998</v>
      </c>
      <c r="E36" s="4">
        <f>D36/C36</f>
        <v>0.69009212290609778</v>
      </c>
      <c r="F36" s="10">
        <f t="shared" ref="F36" si="16">F38+F47+F50+F54+F58+F63+F65+F72+F74+F76+F81+F86+F88</f>
        <v>1486438.6999999995</v>
      </c>
      <c r="G36" s="10">
        <f>G38+G47+G50+G54+G58+G63+G65+G72+G74+G76+G81+G86+G88</f>
        <v>948183.4</v>
      </c>
      <c r="H36" s="4">
        <f>G36/F36</f>
        <v>0.63788933912982781</v>
      </c>
      <c r="I36" s="2">
        <f>G36-D36</f>
        <v>-100338.49999999977</v>
      </c>
      <c r="J36" s="4">
        <f>G36/D36</f>
        <v>0.9043048123267623</v>
      </c>
    </row>
    <row r="37" spans="1:10" x14ac:dyDescent="0.25">
      <c r="A37" s="5" t="s">
        <v>12</v>
      </c>
      <c r="B37" s="9"/>
      <c r="C37" s="10"/>
      <c r="D37" s="10"/>
      <c r="E37" s="4"/>
      <c r="F37" s="2"/>
      <c r="G37" s="2"/>
      <c r="H37" s="13"/>
      <c r="I37" s="14"/>
      <c r="J37" s="13"/>
    </row>
    <row r="38" spans="1:10" x14ac:dyDescent="0.25">
      <c r="A38" s="3" t="s">
        <v>36</v>
      </c>
      <c r="B38" s="9" t="s">
        <v>107</v>
      </c>
      <c r="C38" s="16">
        <f>SUM(C39:C46)</f>
        <v>245718.49999999997</v>
      </c>
      <c r="D38" s="16">
        <f>SUM(D39:D46)</f>
        <v>168791.7</v>
      </c>
      <c r="E38" s="4">
        <f>D38/C38</f>
        <v>0.68693118344772586</v>
      </c>
      <c r="F38" s="16">
        <f>SUM(F39:F46)</f>
        <v>246499</v>
      </c>
      <c r="G38" s="16">
        <f>SUM(G39:G46)</f>
        <v>162635.4</v>
      </c>
      <c r="H38" s="4">
        <f>G38/F38</f>
        <v>0.65978117558286242</v>
      </c>
      <c r="I38" s="2">
        <f>G38-D38</f>
        <v>-6156.3000000000175</v>
      </c>
      <c r="J38" s="4">
        <f>G38/D38</f>
        <v>0.96352723504769477</v>
      </c>
    </row>
    <row r="39" spans="1:10" ht="30" x14ac:dyDescent="0.25">
      <c r="A39" s="7" t="s">
        <v>37</v>
      </c>
      <c r="B39" s="9" t="s">
        <v>108</v>
      </c>
      <c r="C39" s="16">
        <v>23525.599999999999</v>
      </c>
      <c r="D39" s="16">
        <v>17638</v>
      </c>
      <c r="E39" s="4">
        <f t="shared" ref="E39:E90" si="17">D39/C39</f>
        <v>0.74973645730608363</v>
      </c>
      <c r="F39" s="2">
        <v>5267.5</v>
      </c>
      <c r="G39" s="2">
        <v>3854.3</v>
      </c>
      <c r="H39" s="4">
        <f t="shared" ref="H39:H90" si="18">G39/F39</f>
        <v>0.73171333649738968</v>
      </c>
      <c r="I39" s="2">
        <f t="shared" ref="I39:I90" si="19">G39-D39</f>
        <v>-13783.7</v>
      </c>
      <c r="J39" s="4">
        <f t="shared" ref="J39:J90" si="20">G39/D39</f>
        <v>0.21852250822088673</v>
      </c>
    </row>
    <row r="40" spans="1:10" ht="45" x14ac:dyDescent="0.25">
      <c r="A40" s="7" t="s">
        <v>38</v>
      </c>
      <c r="B40" s="9" t="s">
        <v>109</v>
      </c>
      <c r="C40" s="16">
        <v>120</v>
      </c>
      <c r="D40" s="16">
        <v>93</v>
      </c>
      <c r="E40" s="4">
        <f t="shared" si="17"/>
        <v>0.77500000000000002</v>
      </c>
      <c r="F40" s="2">
        <v>151.30000000000001</v>
      </c>
      <c r="G40" s="2">
        <v>60.9</v>
      </c>
      <c r="H40" s="4">
        <f t="shared" si="18"/>
        <v>0.40251156642432251</v>
      </c>
      <c r="I40" s="2">
        <f t="shared" si="19"/>
        <v>-32.1</v>
      </c>
      <c r="J40" s="4">
        <f t="shared" si="20"/>
        <v>0.65483870967741931</v>
      </c>
    </row>
    <row r="41" spans="1:10" ht="45" x14ac:dyDescent="0.25">
      <c r="A41" s="7" t="s">
        <v>39</v>
      </c>
      <c r="B41" s="9" t="s">
        <v>110</v>
      </c>
      <c r="C41" s="16">
        <v>114900.7</v>
      </c>
      <c r="D41" s="16">
        <v>77529.100000000006</v>
      </c>
      <c r="E41" s="4">
        <f t="shared" si="17"/>
        <v>0.67474871780589685</v>
      </c>
      <c r="F41" s="2">
        <v>115416.9</v>
      </c>
      <c r="G41" s="2">
        <v>78238.7</v>
      </c>
      <c r="H41" s="4">
        <f t="shared" si="18"/>
        <v>0.67787906277156984</v>
      </c>
      <c r="I41" s="2">
        <f t="shared" si="19"/>
        <v>709.59999999999127</v>
      </c>
      <c r="J41" s="4">
        <f t="shared" si="20"/>
        <v>1.0091526923439069</v>
      </c>
    </row>
    <row r="42" spans="1:10" x14ac:dyDescent="0.25">
      <c r="A42" s="7" t="s">
        <v>40</v>
      </c>
      <c r="B42" s="9" t="s">
        <v>111</v>
      </c>
      <c r="C42" s="16">
        <v>0.3</v>
      </c>
      <c r="D42" s="16">
        <v>0.3</v>
      </c>
      <c r="E42" s="4">
        <f t="shared" si="17"/>
        <v>1</v>
      </c>
      <c r="F42" s="2">
        <v>1.1000000000000001</v>
      </c>
      <c r="G42" s="2">
        <v>1.1000000000000001</v>
      </c>
      <c r="H42" s="4">
        <f t="shared" si="18"/>
        <v>1</v>
      </c>
      <c r="I42" s="2">
        <f t="shared" si="19"/>
        <v>0.8</v>
      </c>
      <c r="J42" s="4">
        <f t="shared" si="20"/>
        <v>3.666666666666667</v>
      </c>
    </row>
    <row r="43" spans="1:10" ht="30" x14ac:dyDescent="0.25">
      <c r="A43" s="7" t="s">
        <v>41</v>
      </c>
      <c r="B43" s="9" t="s">
        <v>112</v>
      </c>
      <c r="C43" s="16">
        <v>46392.800000000003</v>
      </c>
      <c r="D43" s="16">
        <v>30816.799999999999</v>
      </c>
      <c r="E43" s="4">
        <f t="shared" si="17"/>
        <v>0.6642582469693572</v>
      </c>
      <c r="F43" s="2">
        <v>45099.5</v>
      </c>
      <c r="G43" s="2">
        <v>30017.200000000001</v>
      </c>
      <c r="H43" s="4">
        <f t="shared" si="18"/>
        <v>0.66557722369427597</v>
      </c>
      <c r="I43" s="2">
        <f t="shared" si="19"/>
        <v>-799.59999999999854</v>
      </c>
      <c r="J43" s="4">
        <f t="shared" si="20"/>
        <v>0.97405311388593241</v>
      </c>
    </row>
    <row r="44" spans="1:10" x14ac:dyDescent="0.25">
      <c r="A44" s="7" t="s">
        <v>42</v>
      </c>
      <c r="B44" s="9" t="s">
        <v>113</v>
      </c>
      <c r="C44" s="16">
        <v>150.69999999999999</v>
      </c>
      <c r="D44" s="16">
        <v>136.1</v>
      </c>
      <c r="E44" s="4">
        <f t="shared" si="17"/>
        <v>0.90311877903118787</v>
      </c>
      <c r="F44" s="2">
        <v>89</v>
      </c>
      <c r="G44" s="2">
        <v>88.5</v>
      </c>
      <c r="H44" s="4">
        <f t="shared" si="18"/>
        <v>0.9943820224719101</v>
      </c>
      <c r="I44" s="2">
        <f t="shared" si="19"/>
        <v>-47.599999999999994</v>
      </c>
      <c r="J44" s="4">
        <f t="shared" si="20"/>
        <v>0.65025716385011023</v>
      </c>
    </row>
    <row r="45" spans="1:10" x14ac:dyDescent="0.25">
      <c r="A45" s="7" t="s">
        <v>114</v>
      </c>
      <c r="B45" s="9" t="s">
        <v>115</v>
      </c>
      <c r="C45" s="16">
        <v>624.79999999999995</v>
      </c>
      <c r="D45" s="16">
        <v>0</v>
      </c>
      <c r="E45" s="4">
        <f t="shared" si="17"/>
        <v>0</v>
      </c>
      <c r="F45" s="2">
        <v>500</v>
      </c>
      <c r="G45" s="2">
        <v>0</v>
      </c>
      <c r="H45" s="4">
        <f t="shared" si="18"/>
        <v>0</v>
      </c>
      <c r="I45" s="2">
        <f t="shared" si="19"/>
        <v>0</v>
      </c>
      <c r="J45" s="4" t="e">
        <f t="shared" si="20"/>
        <v>#DIV/0!</v>
      </c>
    </row>
    <row r="46" spans="1:10" x14ac:dyDescent="0.25">
      <c r="A46" s="7" t="s">
        <v>43</v>
      </c>
      <c r="B46" s="9" t="s">
        <v>116</v>
      </c>
      <c r="C46" s="16">
        <v>60003.6</v>
      </c>
      <c r="D46" s="16">
        <v>42578.400000000001</v>
      </c>
      <c r="E46" s="4">
        <f t="shared" si="17"/>
        <v>0.70959742415455074</v>
      </c>
      <c r="F46" s="2">
        <v>79973.7</v>
      </c>
      <c r="G46" s="2">
        <v>50374.7</v>
      </c>
      <c r="H46" s="4">
        <f t="shared" si="18"/>
        <v>0.62989082660924778</v>
      </c>
      <c r="I46" s="2">
        <f t="shared" si="19"/>
        <v>7796.2999999999956</v>
      </c>
      <c r="J46" s="4">
        <f t="shared" si="20"/>
        <v>1.1831045788474905</v>
      </c>
    </row>
    <row r="47" spans="1:10" x14ac:dyDescent="0.25">
      <c r="A47" s="3" t="s">
        <v>44</v>
      </c>
      <c r="B47" s="9" t="s">
        <v>117</v>
      </c>
      <c r="C47" s="16">
        <f>SUM(C48:C49)</f>
        <v>3359.2000000000003</v>
      </c>
      <c r="D47" s="16">
        <f>SUM(D48:D49)</f>
        <v>1963.3</v>
      </c>
      <c r="E47" s="4">
        <f t="shared" si="17"/>
        <v>0.58445463205525117</v>
      </c>
      <c r="F47" s="16">
        <f>SUM(F48:F49)</f>
        <v>3517.6</v>
      </c>
      <c r="G47" s="16">
        <f>SUM(G48:G49)</f>
        <v>1789.8000000000002</v>
      </c>
      <c r="H47" s="4">
        <f t="shared" si="18"/>
        <v>0.50881282692745056</v>
      </c>
      <c r="I47" s="2">
        <f t="shared" si="19"/>
        <v>-173.49999999999977</v>
      </c>
      <c r="J47" s="4">
        <f t="shared" si="20"/>
        <v>0.91162838078744979</v>
      </c>
    </row>
    <row r="48" spans="1:10" x14ac:dyDescent="0.25">
      <c r="A48" s="3" t="s">
        <v>188</v>
      </c>
      <c r="B48" s="9" t="s">
        <v>187</v>
      </c>
      <c r="C48" s="16">
        <v>2748.3</v>
      </c>
      <c r="D48" s="16">
        <v>1853.6</v>
      </c>
      <c r="E48" s="4">
        <f t="shared" si="17"/>
        <v>0.67445329840264878</v>
      </c>
      <c r="F48" s="2">
        <v>1563.8</v>
      </c>
      <c r="G48" s="2">
        <v>1065.9000000000001</v>
      </c>
      <c r="H48" s="4">
        <f t="shared" si="18"/>
        <v>0.68160890139404029</v>
      </c>
      <c r="I48" s="2">
        <f t="shared" si="19"/>
        <v>-787.69999999999982</v>
      </c>
      <c r="J48" s="4">
        <f t="shared" si="20"/>
        <v>0.57504315925766081</v>
      </c>
    </row>
    <row r="49" spans="1:10" x14ac:dyDescent="0.25">
      <c r="A49" s="5" t="s">
        <v>45</v>
      </c>
      <c r="B49" s="9" t="s">
        <v>118</v>
      </c>
      <c r="C49" s="16">
        <v>610.9</v>
      </c>
      <c r="D49" s="16">
        <v>109.7</v>
      </c>
      <c r="E49" s="4">
        <f t="shared" si="17"/>
        <v>0.17957112457030611</v>
      </c>
      <c r="F49" s="2">
        <v>1953.8</v>
      </c>
      <c r="G49" s="2">
        <v>723.9</v>
      </c>
      <c r="H49" s="4">
        <f t="shared" si="18"/>
        <v>0.37050875217524826</v>
      </c>
      <c r="I49" s="2">
        <f t="shared" si="19"/>
        <v>614.19999999999993</v>
      </c>
      <c r="J49" s="4">
        <f t="shared" si="20"/>
        <v>6.5989061075660889</v>
      </c>
    </row>
    <row r="50" spans="1:10" ht="30" x14ac:dyDescent="0.25">
      <c r="A50" s="6" t="s">
        <v>46</v>
      </c>
      <c r="B50" s="9" t="s">
        <v>119</v>
      </c>
      <c r="C50" s="16">
        <f>SUM(C51:C53)</f>
        <v>25506.400000000001</v>
      </c>
      <c r="D50" s="16">
        <f>SUM(D51:D53)</f>
        <v>18194.400000000001</v>
      </c>
      <c r="E50" s="4">
        <f t="shared" si="17"/>
        <v>0.7133268513000659</v>
      </c>
      <c r="F50" s="16">
        <f>SUM(F51:F53)</f>
        <v>32245.100000000002</v>
      </c>
      <c r="G50" s="16">
        <f>SUM(G51:G53)</f>
        <v>17930.5</v>
      </c>
      <c r="H50" s="4">
        <f t="shared" si="18"/>
        <v>0.55606898412471972</v>
      </c>
      <c r="I50" s="2">
        <f t="shared" si="19"/>
        <v>-263.90000000000146</v>
      </c>
      <c r="J50" s="4">
        <f t="shared" si="20"/>
        <v>0.98549553708833482</v>
      </c>
    </row>
    <row r="51" spans="1:10" x14ac:dyDescent="0.25">
      <c r="A51" s="7" t="s">
        <v>120</v>
      </c>
      <c r="B51" s="9" t="s">
        <v>121</v>
      </c>
      <c r="C51" s="16">
        <v>3785</v>
      </c>
      <c r="D51" s="16">
        <v>909.4</v>
      </c>
      <c r="E51" s="4">
        <f t="shared" si="17"/>
        <v>0.24026420079260238</v>
      </c>
      <c r="F51" s="2">
        <v>5697.1</v>
      </c>
      <c r="G51" s="2">
        <v>229.3</v>
      </c>
      <c r="H51" s="4">
        <f t="shared" si="18"/>
        <v>4.0248547506626181E-2</v>
      </c>
      <c r="I51" s="2">
        <f t="shared" si="19"/>
        <v>-680.09999999999991</v>
      </c>
      <c r="J51" s="4">
        <f t="shared" si="20"/>
        <v>0.25214427094787772</v>
      </c>
    </row>
    <row r="52" spans="1:10" ht="30" x14ac:dyDescent="0.25">
      <c r="A52" s="7" t="s">
        <v>122</v>
      </c>
      <c r="B52" s="9" t="s">
        <v>123</v>
      </c>
      <c r="C52" s="16">
        <v>21612.9</v>
      </c>
      <c r="D52" s="16">
        <v>17202.5</v>
      </c>
      <c r="E52" s="4">
        <f t="shared" si="17"/>
        <v>0.79593668596069933</v>
      </c>
      <c r="F52" s="2">
        <v>26111.200000000001</v>
      </c>
      <c r="G52" s="2">
        <v>17367.3</v>
      </c>
      <c r="H52" s="4">
        <f t="shared" si="18"/>
        <v>0.66512837403106706</v>
      </c>
      <c r="I52" s="2">
        <f t="shared" si="19"/>
        <v>164.79999999999927</v>
      </c>
      <c r="J52" s="4">
        <f t="shared" si="20"/>
        <v>1.0095800029065543</v>
      </c>
    </row>
    <row r="53" spans="1:10" ht="30" x14ac:dyDescent="0.25">
      <c r="A53" s="7" t="s">
        <v>47</v>
      </c>
      <c r="B53" s="9" t="s">
        <v>124</v>
      </c>
      <c r="C53" s="16">
        <v>108.5</v>
      </c>
      <c r="D53" s="16">
        <v>82.5</v>
      </c>
      <c r="E53" s="4">
        <f t="shared" si="17"/>
        <v>0.76036866359447008</v>
      </c>
      <c r="F53" s="2">
        <v>436.8</v>
      </c>
      <c r="G53" s="2">
        <v>333.9</v>
      </c>
      <c r="H53" s="4">
        <f t="shared" si="18"/>
        <v>0.76442307692307687</v>
      </c>
      <c r="I53" s="2">
        <f t="shared" si="19"/>
        <v>251.39999999999998</v>
      </c>
      <c r="J53" s="4">
        <f t="shared" si="20"/>
        <v>4.0472727272727269</v>
      </c>
    </row>
    <row r="54" spans="1:10" x14ac:dyDescent="0.25">
      <c r="A54" s="3" t="s">
        <v>48</v>
      </c>
      <c r="B54" s="9" t="s">
        <v>125</v>
      </c>
      <c r="C54" s="16">
        <f>SUM(C55:C57)</f>
        <v>86210.2</v>
      </c>
      <c r="D54" s="16">
        <f>SUM(D55:D57)</f>
        <v>62781.3</v>
      </c>
      <c r="E54" s="4">
        <f t="shared" si="17"/>
        <v>0.72823517402813132</v>
      </c>
      <c r="F54" s="16">
        <f>SUM(F55:F57)</f>
        <v>94621.5</v>
      </c>
      <c r="G54" s="16">
        <f>SUM(G55:G57)</f>
        <v>41937.1</v>
      </c>
      <c r="H54" s="4">
        <f t="shared" si="18"/>
        <v>0.44320899584132567</v>
      </c>
      <c r="I54" s="2">
        <f t="shared" si="19"/>
        <v>-20844.200000000004</v>
      </c>
      <c r="J54" s="4">
        <f t="shared" si="20"/>
        <v>0.66798712355430667</v>
      </c>
    </row>
    <row r="55" spans="1:10" x14ac:dyDescent="0.25">
      <c r="A55" s="3" t="s">
        <v>190</v>
      </c>
      <c r="B55" s="9" t="s">
        <v>189</v>
      </c>
      <c r="C55" s="16">
        <v>735</v>
      </c>
      <c r="D55" s="16">
        <v>438.6</v>
      </c>
      <c r="E55" s="4">
        <f t="shared" si="17"/>
        <v>0.59673469387755107</v>
      </c>
      <c r="F55" s="2">
        <v>0</v>
      </c>
      <c r="G55" s="2">
        <v>0</v>
      </c>
      <c r="H55" s="4" t="e">
        <f t="shared" si="18"/>
        <v>#DIV/0!</v>
      </c>
      <c r="I55" s="2">
        <f t="shared" si="19"/>
        <v>-438.6</v>
      </c>
      <c r="J55" s="4">
        <f t="shared" si="20"/>
        <v>0</v>
      </c>
    </row>
    <row r="56" spans="1:10" x14ac:dyDescent="0.25">
      <c r="A56" s="5" t="s">
        <v>49</v>
      </c>
      <c r="B56" s="9" t="s">
        <v>126</v>
      </c>
      <c r="C56" s="16">
        <v>79880.800000000003</v>
      </c>
      <c r="D56" s="16">
        <v>60742.8</v>
      </c>
      <c r="E56" s="4">
        <f t="shared" si="17"/>
        <v>0.76041802285405258</v>
      </c>
      <c r="F56" s="2">
        <v>66762.600000000006</v>
      </c>
      <c r="G56" s="2">
        <v>16542.8</v>
      </c>
      <c r="H56" s="4">
        <f t="shared" si="18"/>
        <v>0.24778543675650735</v>
      </c>
      <c r="I56" s="2">
        <f t="shared" si="19"/>
        <v>-44200</v>
      </c>
      <c r="J56" s="4">
        <f t="shared" si="20"/>
        <v>0.27234174256043514</v>
      </c>
    </row>
    <row r="57" spans="1:10" x14ac:dyDescent="0.25">
      <c r="A57" s="5" t="s">
        <v>50</v>
      </c>
      <c r="B57" s="9" t="s">
        <v>127</v>
      </c>
      <c r="C57" s="16">
        <v>5594.4</v>
      </c>
      <c r="D57" s="16">
        <v>1599.9</v>
      </c>
      <c r="E57" s="4">
        <f t="shared" si="17"/>
        <v>0.28598241098241101</v>
      </c>
      <c r="F57" s="2">
        <v>27858.9</v>
      </c>
      <c r="G57" s="2">
        <v>25394.3</v>
      </c>
      <c r="H57" s="4">
        <f t="shared" si="18"/>
        <v>0.9115327597284888</v>
      </c>
      <c r="I57" s="2">
        <f t="shared" si="19"/>
        <v>23794.399999999998</v>
      </c>
      <c r="J57" s="4">
        <f t="shared" si="20"/>
        <v>15.872429526845426</v>
      </c>
    </row>
    <row r="58" spans="1:10" x14ac:dyDescent="0.25">
      <c r="A58" s="3" t="s">
        <v>51</v>
      </c>
      <c r="B58" s="9" t="s">
        <v>128</v>
      </c>
      <c r="C58" s="16">
        <f>SUM(C59:C62)</f>
        <v>124228.39999999998</v>
      </c>
      <c r="D58" s="16">
        <f>SUM(D59:D62)</f>
        <v>45108.4</v>
      </c>
      <c r="E58" s="4">
        <f t="shared" si="17"/>
        <v>0.36310859674599372</v>
      </c>
      <c r="F58" s="16">
        <f>SUM(F59:F62)</f>
        <v>88112.200000000012</v>
      </c>
      <c r="G58" s="16">
        <f>SUM(G59:G62)</f>
        <v>45372.700000000004</v>
      </c>
      <c r="H58" s="4">
        <f t="shared" si="18"/>
        <v>0.51494231218832354</v>
      </c>
      <c r="I58" s="2">
        <f t="shared" si="19"/>
        <v>264.30000000000291</v>
      </c>
      <c r="J58" s="4">
        <f t="shared" si="20"/>
        <v>1.0058592191254845</v>
      </c>
    </row>
    <row r="59" spans="1:10" x14ac:dyDescent="0.25">
      <c r="A59" s="7" t="s">
        <v>52</v>
      </c>
      <c r="B59" s="9" t="s">
        <v>129</v>
      </c>
      <c r="C59" s="16">
        <v>1448.4</v>
      </c>
      <c r="D59" s="16">
        <v>944.3</v>
      </c>
      <c r="E59" s="4">
        <f t="shared" si="17"/>
        <v>0.65196078431372539</v>
      </c>
      <c r="F59" s="2">
        <v>8379.7999999999993</v>
      </c>
      <c r="G59" s="2">
        <v>4891.8</v>
      </c>
      <c r="H59" s="4">
        <f t="shared" si="18"/>
        <v>0.58376094894866237</v>
      </c>
      <c r="I59" s="2">
        <f t="shared" si="19"/>
        <v>3947.5</v>
      </c>
      <c r="J59" s="4">
        <f t="shared" si="20"/>
        <v>5.1803452292703591</v>
      </c>
    </row>
    <row r="60" spans="1:10" x14ac:dyDescent="0.25">
      <c r="A60" s="7" t="s">
        <v>53</v>
      </c>
      <c r="B60" s="9" t="s">
        <v>130</v>
      </c>
      <c r="C60" s="16">
        <v>102567.2</v>
      </c>
      <c r="D60" s="16">
        <v>25415.1</v>
      </c>
      <c r="E60" s="4">
        <f t="shared" si="17"/>
        <v>0.24778974174979915</v>
      </c>
      <c r="F60" s="2">
        <v>69838.100000000006</v>
      </c>
      <c r="G60" s="2">
        <v>32889.300000000003</v>
      </c>
      <c r="H60" s="4">
        <f t="shared" si="18"/>
        <v>0.47093635136121975</v>
      </c>
      <c r="I60" s="2">
        <f t="shared" si="19"/>
        <v>7474.2000000000044</v>
      </c>
      <c r="J60" s="4">
        <f t="shared" si="20"/>
        <v>1.2940850124532268</v>
      </c>
    </row>
    <row r="61" spans="1:10" x14ac:dyDescent="0.25">
      <c r="A61" s="7" t="s">
        <v>54</v>
      </c>
      <c r="B61" s="9" t="s">
        <v>131</v>
      </c>
      <c r="C61" s="16">
        <v>19508.599999999999</v>
      </c>
      <c r="D61" s="16">
        <v>18201.7</v>
      </c>
      <c r="E61" s="4">
        <f t="shared" si="17"/>
        <v>0.93300903191413032</v>
      </c>
      <c r="F61" s="2">
        <v>9112.6</v>
      </c>
      <c r="G61" s="2">
        <v>6988.2</v>
      </c>
      <c r="H61" s="4">
        <f t="shared" si="18"/>
        <v>0.76687224282861088</v>
      </c>
      <c r="I61" s="2">
        <f t="shared" si="19"/>
        <v>-11213.5</v>
      </c>
      <c r="J61" s="4">
        <f t="shared" si="20"/>
        <v>0.38393117126422255</v>
      </c>
    </row>
    <row r="62" spans="1:10" x14ac:dyDescent="0.25">
      <c r="A62" s="7" t="s">
        <v>55</v>
      </c>
      <c r="B62" s="9" t="s">
        <v>132</v>
      </c>
      <c r="C62" s="16">
        <v>704.2</v>
      </c>
      <c r="D62" s="16">
        <v>547.29999999999995</v>
      </c>
      <c r="E62" s="4">
        <f t="shared" si="17"/>
        <v>0.77719397898324327</v>
      </c>
      <c r="F62" s="2">
        <v>781.7</v>
      </c>
      <c r="G62" s="2">
        <v>603.4</v>
      </c>
      <c r="H62" s="4">
        <f t="shared" si="18"/>
        <v>0.77190738134834325</v>
      </c>
      <c r="I62" s="2">
        <f t="shared" si="19"/>
        <v>56.100000000000023</v>
      </c>
      <c r="J62" s="4">
        <f t="shared" si="20"/>
        <v>1.1025031975150741</v>
      </c>
    </row>
    <row r="63" spans="1:10" x14ac:dyDescent="0.25">
      <c r="A63" s="3" t="s">
        <v>56</v>
      </c>
      <c r="B63" s="9" t="s">
        <v>133</v>
      </c>
      <c r="C63" s="16">
        <f>C64</f>
        <v>52571</v>
      </c>
      <c r="D63" s="16">
        <f>D64</f>
        <v>2809.6</v>
      </c>
      <c r="E63" s="4">
        <f t="shared" si="17"/>
        <v>5.3443913944950634E-2</v>
      </c>
      <c r="F63" s="16">
        <f>F64</f>
        <v>70833.399999999994</v>
      </c>
      <c r="G63" s="16">
        <f>G64</f>
        <v>14931</v>
      </c>
      <c r="H63" s="4">
        <f t="shared" si="18"/>
        <v>0.21079038984433898</v>
      </c>
      <c r="I63" s="2">
        <f t="shared" si="19"/>
        <v>12121.4</v>
      </c>
      <c r="J63" s="4">
        <f t="shared" si="20"/>
        <v>5.3142796127562644</v>
      </c>
    </row>
    <row r="64" spans="1:10" x14ac:dyDescent="0.25">
      <c r="A64" s="5" t="s">
        <v>57</v>
      </c>
      <c r="B64" s="9" t="s">
        <v>134</v>
      </c>
      <c r="C64" s="16">
        <v>52571</v>
      </c>
      <c r="D64" s="16">
        <v>2809.6</v>
      </c>
      <c r="E64" s="4">
        <f t="shared" si="17"/>
        <v>5.3443913944950634E-2</v>
      </c>
      <c r="F64" s="2">
        <v>70833.399999999994</v>
      </c>
      <c r="G64" s="2">
        <v>14931</v>
      </c>
      <c r="H64" s="4">
        <f t="shared" si="18"/>
        <v>0.21079038984433898</v>
      </c>
      <c r="I64" s="2">
        <f t="shared" si="19"/>
        <v>12121.4</v>
      </c>
      <c r="J64" s="4">
        <f t="shared" si="20"/>
        <v>5.3142796127562644</v>
      </c>
    </row>
    <row r="65" spans="1:10" x14ac:dyDescent="0.25">
      <c r="A65" s="3" t="s">
        <v>58</v>
      </c>
      <c r="B65" s="9" t="s">
        <v>135</v>
      </c>
      <c r="C65" s="16">
        <f>SUM(C66:C71)</f>
        <v>863439.19999999984</v>
      </c>
      <c r="D65" s="16">
        <f>SUM(D66:D71)</f>
        <v>666614.89999999991</v>
      </c>
      <c r="E65" s="4">
        <f t="shared" si="17"/>
        <v>0.77204613828049506</v>
      </c>
      <c r="F65" s="16">
        <f>SUM(F66:F71)</f>
        <v>827932.99999999988</v>
      </c>
      <c r="G65" s="16">
        <f>SUM(G66:G71)</f>
        <v>586657.19999999995</v>
      </c>
      <c r="H65" s="4">
        <f t="shared" si="18"/>
        <v>0.70858052523573767</v>
      </c>
      <c r="I65" s="2">
        <f t="shared" si="19"/>
        <v>-79957.699999999953</v>
      </c>
      <c r="J65" s="4">
        <f t="shared" si="20"/>
        <v>0.88005413620367623</v>
      </c>
    </row>
    <row r="66" spans="1:10" x14ac:dyDescent="0.25">
      <c r="A66" s="7" t="s">
        <v>59</v>
      </c>
      <c r="B66" s="9" t="s">
        <v>136</v>
      </c>
      <c r="C66" s="16">
        <v>244791.5</v>
      </c>
      <c r="D66" s="16">
        <v>200193.5</v>
      </c>
      <c r="E66" s="4">
        <f t="shared" si="17"/>
        <v>0.81781230148922657</v>
      </c>
      <c r="F66" s="2">
        <f>500+217637.1</f>
        <v>218137.1</v>
      </c>
      <c r="G66" s="2">
        <v>164639</v>
      </c>
      <c r="H66" s="4">
        <f t="shared" si="18"/>
        <v>0.75475010899108863</v>
      </c>
      <c r="I66" s="2">
        <f t="shared" si="19"/>
        <v>-35554.5</v>
      </c>
      <c r="J66" s="4">
        <f t="shared" si="20"/>
        <v>0.82239932864953158</v>
      </c>
    </row>
    <row r="67" spans="1:10" x14ac:dyDescent="0.25">
      <c r="A67" s="7" t="s">
        <v>60</v>
      </c>
      <c r="B67" s="9" t="s">
        <v>137</v>
      </c>
      <c r="C67" s="16">
        <v>529569.69999999995</v>
      </c>
      <c r="D67" s="16">
        <v>405287.6</v>
      </c>
      <c r="E67" s="4">
        <f t="shared" si="17"/>
        <v>0.76531493399263595</v>
      </c>
      <c r="F67" s="2">
        <f>9788.3+512907.5</f>
        <v>522695.8</v>
      </c>
      <c r="G67" s="2">
        <f>20+362846</f>
        <v>362866</v>
      </c>
      <c r="H67" s="4">
        <f t="shared" si="18"/>
        <v>0.69422023287732559</v>
      </c>
      <c r="I67" s="2">
        <f t="shared" si="19"/>
        <v>-42421.599999999977</v>
      </c>
      <c r="J67" s="4">
        <f t="shared" si="20"/>
        <v>0.895329637521602</v>
      </c>
    </row>
    <row r="68" spans="1:10" x14ac:dyDescent="0.25">
      <c r="A68" s="7" t="s">
        <v>61</v>
      </c>
      <c r="B68" s="9" t="s">
        <v>138</v>
      </c>
      <c r="C68" s="16">
        <v>56698.1</v>
      </c>
      <c r="D68" s="16">
        <v>38351.1</v>
      </c>
      <c r="E68" s="4">
        <f t="shared" si="17"/>
        <v>0.6764089096460022</v>
      </c>
      <c r="F68" s="2">
        <f>20839.7+37478.9</f>
        <v>58318.600000000006</v>
      </c>
      <c r="G68" s="2">
        <f>13643.9+23782.4</f>
        <v>37426.300000000003</v>
      </c>
      <c r="H68" s="4">
        <f t="shared" si="18"/>
        <v>0.64175580346578964</v>
      </c>
      <c r="I68" s="2">
        <f t="shared" si="19"/>
        <v>-924.79999999999563</v>
      </c>
      <c r="J68" s="4">
        <f t="shared" si="20"/>
        <v>0.97588595894250763</v>
      </c>
    </row>
    <row r="69" spans="1:10" ht="30" x14ac:dyDescent="0.25">
      <c r="A69" s="7" t="s">
        <v>62</v>
      </c>
      <c r="B69" s="9" t="s">
        <v>139</v>
      </c>
      <c r="C69" s="16">
        <v>228.7</v>
      </c>
      <c r="D69" s="16">
        <v>174.6</v>
      </c>
      <c r="E69" s="4">
        <f t="shared" si="17"/>
        <v>0.7634455618714473</v>
      </c>
      <c r="F69" s="2">
        <f>124+2.7</f>
        <v>126.7</v>
      </c>
      <c r="G69" s="2">
        <f>118+2.7</f>
        <v>120.7</v>
      </c>
      <c r="H69" s="4">
        <f t="shared" si="18"/>
        <v>0.95264404104183109</v>
      </c>
      <c r="I69" s="2">
        <f t="shared" si="19"/>
        <v>-53.899999999999991</v>
      </c>
      <c r="J69" s="4">
        <f t="shared" si="20"/>
        <v>0.69129438717067582</v>
      </c>
    </row>
    <row r="70" spans="1:10" x14ac:dyDescent="0.25">
      <c r="A70" s="7" t="s">
        <v>63</v>
      </c>
      <c r="B70" s="9" t="s">
        <v>140</v>
      </c>
      <c r="C70" s="16">
        <v>120</v>
      </c>
      <c r="D70" s="16">
        <v>84.7</v>
      </c>
      <c r="E70" s="4">
        <f t="shared" si="17"/>
        <v>0.70583333333333331</v>
      </c>
      <c r="F70" s="2">
        <f>40+142.7</f>
        <v>182.7</v>
      </c>
      <c r="G70" s="2">
        <v>142.69999999999999</v>
      </c>
      <c r="H70" s="4">
        <f t="shared" si="18"/>
        <v>0.78106185002736728</v>
      </c>
      <c r="I70" s="2">
        <f t="shared" si="19"/>
        <v>57.999999999999986</v>
      </c>
      <c r="J70" s="4">
        <f t="shared" si="20"/>
        <v>1.6847697756788664</v>
      </c>
    </row>
    <row r="71" spans="1:10" x14ac:dyDescent="0.25">
      <c r="A71" s="7" t="s">
        <v>64</v>
      </c>
      <c r="B71" s="9" t="s">
        <v>141</v>
      </c>
      <c r="C71" s="16">
        <v>32031.200000000001</v>
      </c>
      <c r="D71" s="16">
        <v>22523.4</v>
      </c>
      <c r="E71" s="4">
        <f t="shared" si="17"/>
        <v>0.70317065860785732</v>
      </c>
      <c r="F71" s="2">
        <v>28472.1</v>
      </c>
      <c r="G71" s="2">
        <v>21462.5</v>
      </c>
      <c r="H71" s="4">
        <f t="shared" si="18"/>
        <v>0.75380811390800118</v>
      </c>
      <c r="I71" s="2">
        <f t="shared" si="19"/>
        <v>-1060.9000000000015</v>
      </c>
      <c r="J71" s="4">
        <f t="shared" si="20"/>
        <v>0.9528978750987861</v>
      </c>
    </row>
    <row r="72" spans="1:10" x14ac:dyDescent="0.25">
      <c r="A72" s="3" t="s">
        <v>65</v>
      </c>
      <c r="B72" s="9" t="s">
        <v>142</v>
      </c>
      <c r="C72" s="16">
        <f>C73</f>
        <v>85362.2</v>
      </c>
      <c r="D72" s="16">
        <f>D73</f>
        <v>57561</v>
      </c>
      <c r="E72" s="4">
        <f t="shared" si="17"/>
        <v>0.67431486067603696</v>
      </c>
      <c r="F72" s="16">
        <f>F73</f>
        <v>85259.9</v>
      </c>
      <c r="G72" s="16">
        <f>G73</f>
        <v>52773.3</v>
      </c>
      <c r="H72" s="4">
        <f t="shared" si="18"/>
        <v>0.6189697618692962</v>
      </c>
      <c r="I72" s="2">
        <f t="shared" si="19"/>
        <v>-4787.6999999999971</v>
      </c>
      <c r="J72" s="4">
        <f t="shared" si="20"/>
        <v>0.91682389117631735</v>
      </c>
    </row>
    <row r="73" spans="1:10" x14ac:dyDescent="0.25">
      <c r="A73" s="5" t="s">
        <v>66</v>
      </c>
      <c r="B73" s="9" t="s">
        <v>143</v>
      </c>
      <c r="C73" s="16">
        <v>85362.2</v>
      </c>
      <c r="D73" s="16">
        <v>57561</v>
      </c>
      <c r="E73" s="4">
        <f t="shared" si="17"/>
        <v>0.67431486067603696</v>
      </c>
      <c r="F73" s="2">
        <v>85259.9</v>
      </c>
      <c r="G73" s="2">
        <v>52773.3</v>
      </c>
      <c r="H73" s="4">
        <f t="shared" si="18"/>
        <v>0.6189697618692962</v>
      </c>
      <c r="I73" s="2">
        <f t="shared" si="19"/>
        <v>-4787.6999999999971</v>
      </c>
      <c r="J73" s="4">
        <f t="shared" si="20"/>
        <v>0.91682389117631735</v>
      </c>
    </row>
    <row r="74" spans="1:10" x14ac:dyDescent="0.25">
      <c r="A74" s="3" t="s">
        <v>67</v>
      </c>
      <c r="B74" s="9" t="s">
        <v>144</v>
      </c>
      <c r="C74" s="16">
        <f>C75</f>
        <v>300</v>
      </c>
      <c r="D74" s="16">
        <f>D75</f>
        <v>247.1</v>
      </c>
      <c r="E74" s="4">
        <f t="shared" si="17"/>
        <v>0.82366666666666666</v>
      </c>
      <c r="F74" s="16">
        <f>F75</f>
        <v>0</v>
      </c>
      <c r="G74" s="16">
        <f>G75</f>
        <v>0</v>
      </c>
      <c r="H74" s="4" t="e">
        <f t="shared" si="18"/>
        <v>#DIV/0!</v>
      </c>
      <c r="I74" s="2">
        <f t="shared" si="19"/>
        <v>-247.1</v>
      </c>
      <c r="J74" s="4">
        <f t="shared" si="20"/>
        <v>0</v>
      </c>
    </row>
    <row r="75" spans="1:10" x14ac:dyDescent="0.25">
      <c r="A75" s="7" t="s">
        <v>68</v>
      </c>
      <c r="B75" s="9" t="s">
        <v>145</v>
      </c>
      <c r="C75" s="16">
        <v>300</v>
      </c>
      <c r="D75" s="16">
        <v>247.1</v>
      </c>
      <c r="E75" s="4">
        <f t="shared" si="17"/>
        <v>0.82366666666666666</v>
      </c>
      <c r="F75" s="2"/>
      <c r="G75" s="2"/>
      <c r="H75" s="4" t="e">
        <f t="shared" si="18"/>
        <v>#DIV/0!</v>
      </c>
      <c r="I75" s="2">
        <f t="shared" si="19"/>
        <v>-247.1</v>
      </c>
      <c r="J75" s="4">
        <f t="shared" si="20"/>
        <v>0</v>
      </c>
    </row>
    <row r="76" spans="1:10" x14ac:dyDescent="0.25">
      <c r="A76" s="3" t="s">
        <v>69</v>
      </c>
      <c r="B76" s="9" t="s">
        <v>146</v>
      </c>
      <c r="C76" s="16">
        <f>SUM(C77:C80)</f>
        <v>17569.099999999999</v>
      </c>
      <c r="D76" s="16">
        <f>SUM(D77:D80)</f>
        <v>12692.4</v>
      </c>
      <c r="E76" s="4">
        <f t="shared" si="17"/>
        <v>0.72242744363683975</v>
      </c>
      <c r="F76" s="16">
        <f>SUM(F77:F80)</f>
        <v>21967.9</v>
      </c>
      <c r="G76" s="16">
        <f>SUM(G77:G80)</f>
        <v>14520.499999999998</v>
      </c>
      <c r="H76" s="4">
        <f t="shared" si="18"/>
        <v>0.66098716764005649</v>
      </c>
      <c r="I76" s="2">
        <f t="shared" si="19"/>
        <v>1828.0999999999985</v>
      </c>
      <c r="J76" s="4">
        <f t="shared" si="20"/>
        <v>1.1440310737134032</v>
      </c>
    </row>
    <row r="77" spans="1:10" x14ac:dyDescent="0.25">
      <c r="A77" s="5" t="s">
        <v>70</v>
      </c>
      <c r="B77" s="9" t="s">
        <v>147</v>
      </c>
      <c r="C77" s="16">
        <v>12349.9</v>
      </c>
      <c r="D77" s="16">
        <v>9203.2999999999993</v>
      </c>
      <c r="E77" s="4">
        <f t="shared" si="17"/>
        <v>0.74521251184220116</v>
      </c>
      <c r="F77" s="2">
        <v>16817.7</v>
      </c>
      <c r="G77" s="2">
        <v>10469.9</v>
      </c>
      <c r="H77" s="4">
        <f t="shared" si="18"/>
        <v>0.62255242988042359</v>
      </c>
      <c r="I77" s="2">
        <f t="shared" si="19"/>
        <v>1266.6000000000004</v>
      </c>
      <c r="J77" s="4">
        <f t="shared" si="20"/>
        <v>1.1376245477165801</v>
      </c>
    </row>
    <row r="78" spans="1:10" x14ac:dyDescent="0.25">
      <c r="A78" s="5" t="s">
        <v>71</v>
      </c>
      <c r="B78" s="9" t="s">
        <v>148</v>
      </c>
      <c r="C78" s="16">
        <v>0</v>
      </c>
      <c r="D78" s="16">
        <v>0</v>
      </c>
      <c r="E78" s="4" t="e">
        <f t="shared" si="17"/>
        <v>#DIV/0!</v>
      </c>
      <c r="F78" s="2"/>
      <c r="G78" s="2"/>
      <c r="H78" s="4" t="e">
        <f t="shared" si="18"/>
        <v>#DIV/0!</v>
      </c>
      <c r="I78" s="2">
        <f t="shared" si="19"/>
        <v>0</v>
      </c>
      <c r="J78" s="4" t="e">
        <f t="shared" si="20"/>
        <v>#DIV/0!</v>
      </c>
    </row>
    <row r="79" spans="1:10" x14ac:dyDescent="0.25">
      <c r="A79" s="5" t="s">
        <v>72</v>
      </c>
      <c r="B79" s="9" t="s">
        <v>149</v>
      </c>
      <c r="C79" s="16">
        <v>3592.7</v>
      </c>
      <c r="D79" s="16">
        <v>2307.1999999999998</v>
      </c>
      <c r="E79" s="4">
        <f t="shared" si="17"/>
        <v>0.642191109750327</v>
      </c>
      <c r="F79" s="2">
        <v>3609.8</v>
      </c>
      <c r="G79" s="2">
        <v>2834.2</v>
      </c>
      <c r="H79" s="4">
        <f t="shared" si="18"/>
        <v>0.78514045099451479</v>
      </c>
      <c r="I79" s="2">
        <f t="shared" si="19"/>
        <v>527</v>
      </c>
      <c r="J79" s="4">
        <f t="shared" si="20"/>
        <v>1.2284153952843273</v>
      </c>
    </row>
    <row r="80" spans="1:10" x14ac:dyDescent="0.25">
      <c r="A80" s="5" t="s">
        <v>73</v>
      </c>
      <c r="B80" s="9" t="s">
        <v>150</v>
      </c>
      <c r="C80" s="16">
        <v>1626.5</v>
      </c>
      <c r="D80" s="16">
        <v>1181.9000000000001</v>
      </c>
      <c r="E80" s="4">
        <f t="shared" si="17"/>
        <v>0.72665232093452203</v>
      </c>
      <c r="F80" s="2">
        <v>1540.4</v>
      </c>
      <c r="G80" s="2">
        <v>1216.4000000000001</v>
      </c>
      <c r="H80" s="4">
        <f t="shared" si="18"/>
        <v>0.78966502207218903</v>
      </c>
      <c r="I80" s="2">
        <f t="shared" si="19"/>
        <v>34.5</v>
      </c>
      <c r="J80" s="4">
        <f t="shared" si="20"/>
        <v>1.0291902868262965</v>
      </c>
    </row>
    <row r="81" spans="1:10" x14ac:dyDescent="0.25">
      <c r="A81" s="3" t="s">
        <v>74</v>
      </c>
      <c r="B81" s="9" t="s">
        <v>151</v>
      </c>
      <c r="C81" s="16">
        <f>SUM(C82:C85)</f>
        <v>15034.4</v>
      </c>
      <c r="D81" s="16">
        <f>SUM(D82:D85)</f>
        <v>11749.7</v>
      </c>
      <c r="E81" s="4">
        <f t="shared" si="17"/>
        <v>0.78152104506997289</v>
      </c>
      <c r="F81" s="16">
        <f>SUM(F82:F85)</f>
        <v>15314.699999999999</v>
      </c>
      <c r="G81" s="16">
        <f>SUM(G82:G85)</f>
        <v>9635.9</v>
      </c>
      <c r="H81" s="4">
        <f t="shared" si="18"/>
        <v>0.62919286698400889</v>
      </c>
      <c r="I81" s="2">
        <f t="shared" si="19"/>
        <v>-2113.8000000000011</v>
      </c>
      <c r="J81" s="4">
        <f t="shared" si="20"/>
        <v>0.82009753440513367</v>
      </c>
    </row>
    <row r="82" spans="1:10" x14ac:dyDescent="0.25">
      <c r="A82" s="5" t="s">
        <v>75</v>
      </c>
      <c r="B82" s="9" t="s">
        <v>152</v>
      </c>
      <c r="C82" s="16">
        <v>13803.4</v>
      </c>
      <c r="D82" s="16">
        <v>10556.5</v>
      </c>
      <c r="E82" s="4">
        <f t="shared" si="17"/>
        <v>0.76477534520480461</v>
      </c>
      <c r="F82" s="2">
        <v>14928.3</v>
      </c>
      <c r="G82" s="2">
        <v>9635.9</v>
      </c>
      <c r="H82" s="4">
        <f t="shared" si="18"/>
        <v>0.64547872162268982</v>
      </c>
      <c r="I82" s="2">
        <f t="shared" si="19"/>
        <v>-920.60000000000036</v>
      </c>
      <c r="J82" s="4">
        <f t="shared" si="20"/>
        <v>0.91279306588357878</v>
      </c>
    </row>
    <row r="83" spans="1:10" x14ac:dyDescent="0.25">
      <c r="A83" s="5" t="s">
        <v>194</v>
      </c>
      <c r="B83" s="9" t="s">
        <v>193</v>
      </c>
      <c r="C83" s="16">
        <v>0</v>
      </c>
      <c r="D83" s="16">
        <v>0</v>
      </c>
      <c r="E83" s="4" t="e">
        <f t="shared" si="17"/>
        <v>#DIV/0!</v>
      </c>
      <c r="F83" s="2">
        <v>0</v>
      </c>
      <c r="G83" s="2">
        <v>0</v>
      </c>
      <c r="H83" s="4" t="e">
        <f t="shared" si="18"/>
        <v>#DIV/0!</v>
      </c>
      <c r="I83" s="2">
        <f t="shared" si="19"/>
        <v>0</v>
      </c>
      <c r="J83" s="4" t="e">
        <f t="shared" si="20"/>
        <v>#DIV/0!</v>
      </c>
    </row>
    <row r="84" spans="1:10" x14ac:dyDescent="0.25">
      <c r="A84" s="5" t="s">
        <v>196</v>
      </c>
      <c r="B84" s="9" t="s">
        <v>195</v>
      </c>
      <c r="C84" s="16">
        <v>0</v>
      </c>
      <c r="D84" s="16">
        <v>0</v>
      </c>
      <c r="E84" s="4" t="e">
        <f t="shared" si="17"/>
        <v>#DIV/0!</v>
      </c>
      <c r="F84" s="2">
        <v>386.4</v>
      </c>
      <c r="G84" s="2">
        <v>0</v>
      </c>
      <c r="H84" s="4">
        <f t="shared" si="18"/>
        <v>0</v>
      </c>
      <c r="I84" s="2">
        <f t="shared" si="19"/>
        <v>0</v>
      </c>
      <c r="J84" s="4" t="e">
        <f t="shared" si="20"/>
        <v>#DIV/0!</v>
      </c>
    </row>
    <row r="85" spans="1:10" x14ac:dyDescent="0.25">
      <c r="A85" s="5" t="s">
        <v>191</v>
      </c>
      <c r="B85" s="9" t="s">
        <v>192</v>
      </c>
      <c r="C85" s="16">
        <v>1231</v>
      </c>
      <c r="D85" s="16">
        <v>1193.2</v>
      </c>
      <c r="E85" s="4">
        <f t="shared" si="17"/>
        <v>0.96929325751421613</v>
      </c>
      <c r="F85" s="2">
        <v>0</v>
      </c>
      <c r="G85" s="2">
        <v>0</v>
      </c>
      <c r="H85" s="4" t="e">
        <f t="shared" si="18"/>
        <v>#DIV/0!</v>
      </c>
      <c r="I85" s="2">
        <f t="shared" si="19"/>
        <v>-1193.2</v>
      </c>
      <c r="J85" s="4">
        <f t="shared" si="20"/>
        <v>0</v>
      </c>
    </row>
    <row r="86" spans="1:10" x14ac:dyDescent="0.25">
      <c r="A86" s="3" t="s">
        <v>76</v>
      </c>
      <c r="B86" s="9" t="s">
        <v>153</v>
      </c>
      <c r="C86" s="16">
        <f>C87</f>
        <v>95.5</v>
      </c>
      <c r="D86" s="16">
        <f>D87</f>
        <v>8.1</v>
      </c>
      <c r="E86" s="4">
        <f t="shared" si="17"/>
        <v>8.4816753926701571E-2</v>
      </c>
      <c r="F86" s="16">
        <f>F87</f>
        <v>134.4</v>
      </c>
      <c r="G86" s="16">
        <f>G87</f>
        <v>0</v>
      </c>
      <c r="H86" s="4">
        <f t="shared" si="18"/>
        <v>0</v>
      </c>
      <c r="I86" s="2">
        <f t="shared" si="19"/>
        <v>-8.1</v>
      </c>
      <c r="J86" s="4">
        <f t="shared" si="20"/>
        <v>0</v>
      </c>
    </row>
    <row r="87" spans="1:10" x14ac:dyDescent="0.25">
      <c r="A87" s="5" t="s">
        <v>77</v>
      </c>
      <c r="B87" s="9" t="s">
        <v>154</v>
      </c>
      <c r="C87" s="16">
        <v>95.5</v>
      </c>
      <c r="D87" s="16">
        <v>8.1</v>
      </c>
      <c r="E87" s="4">
        <f t="shared" si="17"/>
        <v>8.4816753926701571E-2</v>
      </c>
      <c r="F87" s="2">
        <v>134.4</v>
      </c>
      <c r="G87" s="2">
        <v>0</v>
      </c>
      <c r="H87" s="4">
        <f t="shared" si="18"/>
        <v>0</v>
      </c>
      <c r="I87" s="2">
        <f t="shared" si="19"/>
        <v>-8.1</v>
      </c>
      <c r="J87" s="4">
        <f t="shared" si="20"/>
        <v>0</v>
      </c>
    </row>
    <row r="88" spans="1:10" ht="45" x14ac:dyDescent="0.25">
      <c r="A88" s="6" t="s">
        <v>78</v>
      </c>
      <c r="B88" s="9" t="s">
        <v>155</v>
      </c>
      <c r="C88" s="16">
        <f>SUM(C89:C90)</f>
        <v>0</v>
      </c>
      <c r="D88" s="16">
        <f>SUM(D89:D90)</f>
        <v>0</v>
      </c>
      <c r="E88" s="4" t="e">
        <f t="shared" si="17"/>
        <v>#DIV/0!</v>
      </c>
      <c r="F88" s="16">
        <v>0</v>
      </c>
      <c r="G88" s="16">
        <v>0</v>
      </c>
      <c r="H88" s="4" t="e">
        <f t="shared" si="18"/>
        <v>#DIV/0!</v>
      </c>
      <c r="I88" s="2">
        <f t="shared" si="19"/>
        <v>0</v>
      </c>
      <c r="J88" s="4" t="e">
        <f t="shared" si="20"/>
        <v>#DIV/0!</v>
      </c>
    </row>
    <row r="89" spans="1:10" ht="30" x14ac:dyDescent="0.25">
      <c r="A89" s="7" t="s">
        <v>79</v>
      </c>
      <c r="B89" s="9" t="s">
        <v>156</v>
      </c>
      <c r="C89" s="2">
        <v>0</v>
      </c>
      <c r="D89" s="2">
        <v>0</v>
      </c>
      <c r="E89" s="4" t="e">
        <f t="shared" si="17"/>
        <v>#DIV/0!</v>
      </c>
      <c r="F89" s="2">
        <v>0</v>
      </c>
      <c r="G89" s="2">
        <v>0</v>
      </c>
      <c r="H89" s="4" t="e">
        <f t="shared" si="18"/>
        <v>#DIV/0!</v>
      </c>
      <c r="I89" s="2">
        <f t="shared" si="19"/>
        <v>0</v>
      </c>
      <c r="J89" s="4" t="e">
        <f t="shared" si="20"/>
        <v>#DIV/0!</v>
      </c>
    </row>
    <row r="90" spans="1:10" x14ac:dyDescent="0.25">
      <c r="A90" s="7" t="s">
        <v>80</v>
      </c>
      <c r="B90" s="9" t="s">
        <v>157</v>
      </c>
      <c r="C90" s="2">
        <v>0</v>
      </c>
      <c r="D90" s="2">
        <v>0</v>
      </c>
      <c r="E90" s="4" t="e">
        <f t="shared" si="17"/>
        <v>#DIV/0!</v>
      </c>
      <c r="F90" s="2">
        <v>0</v>
      </c>
      <c r="G90" s="2">
        <v>0</v>
      </c>
      <c r="H90" s="4" t="e">
        <f t="shared" si="18"/>
        <v>#DIV/0!</v>
      </c>
      <c r="I90" s="2">
        <f t="shared" si="19"/>
        <v>0</v>
      </c>
      <c r="J90" s="4" t="e">
        <f t="shared" si="20"/>
        <v>#DIV/0!</v>
      </c>
    </row>
    <row r="91" spans="1:10" x14ac:dyDescent="0.25">
      <c r="A91" s="3" t="s">
        <v>13</v>
      </c>
      <c r="B91" s="9" t="s">
        <v>11</v>
      </c>
      <c r="C91" s="10">
        <f>C5-C36</f>
        <v>-84063.999999999767</v>
      </c>
      <c r="D91" s="10">
        <f>D5-D36</f>
        <v>64830.500000000349</v>
      </c>
      <c r="E91" s="4"/>
      <c r="F91" s="2">
        <f>F5-F36</f>
        <v>-110773.09999999963</v>
      </c>
      <c r="G91" s="2">
        <f>G5-G36</f>
        <v>42806.20000000007</v>
      </c>
      <c r="H91" s="4"/>
      <c r="I91" s="2">
        <f>G91-D91</f>
        <v>-22024.300000000279</v>
      </c>
      <c r="J91" s="13"/>
    </row>
    <row r="92" spans="1:10" x14ac:dyDescent="0.25">
      <c r="A92" s="3" t="s">
        <v>158</v>
      </c>
      <c r="B92" s="9" t="s">
        <v>11</v>
      </c>
      <c r="C92" s="10">
        <f>C94+C98+C100+C101</f>
        <v>84064</v>
      </c>
      <c r="D92" s="10">
        <f>D96+D98+D100+D101</f>
        <v>-64830.5</v>
      </c>
      <c r="E92" s="4"/>
      <c r="F92" s="2">
        <f>F97+F100+F101+F94</f>
        <v>110773.1</v>
      </c>
      <c r="G92" s="2">
        <f>G97+G100+G101+G94</f>
        <v>-42806.2</v>
      </c>
      <c r="H92" s="4"/>
      <c r="I92" s="2">
        <f>G92-D92</f>
        <v>22024.300000000003</v>
      </c>
      <c r="J92" s="13"/>
    </row>
    <row r="93" spans="1:10" x14ac:dyDescent="0.25">
      <c r="A93" s="5" t="s">
        <v>159</v>
      </c>
      <c r="B93" s="9"/>
      <c r="C93" s="10"/>
      <c r="D93" s="10"/>
      <c r="E93" s="4"/>
      <c r="F93" s="2"/>
      <c r="G93" s="2"/>
      <c r="H93" s="4"/>
      <c r="I93" s="2"/>
      <c r="J93" s="13"/>
    </row>
    <row r="94" spans="1:10" ht="30" x14ac:dyDescent="0.25">
      <c r="A94" s="30" t="s">
        <v>180</v>
      </c>
      <c r="B94" s="9"/>
      <c r="C94" s="10">
        <f>C95+C96</f>
        <v>704.60000000000036</v>
      </c>
      <c r="D94" s="10">
        <v>-3224.7</v>
      </c>
      <c r="E94" s="2"/>
      <c r="F94" s="2">
        <f>F95+F96</f>
        <v>-3224.7</v>
      </c>
      <c r="G94" s="2">
        <f>G95+G96</f>
        <v>-2508.1</v>
      </c>
      <c r="H94" s="2"/>
      <c r="I94" s="2">
        <f t="shared" ref="I94:I96" si="21">G94-D94</f>
        <v>716.59999999999991</v>
      </c>
      <c r="J94" s="13"/>
    </row>
    <row r="95" spans="1:10" ht="30" x14ac:dyDescent="0.25">
      <c r="A95" s="6" t="s">
        <v>182</v>
      </c>
      <c r="B95" s="9"/>
      <c r="C95" s="10">
        <v>3929.3</v>
      </c>
      <c r="D95" s="10"/>
      <c r="E95" s="4"/>
      <c r="F95" s="2"/>
      <c r="G95" s="2"/>
      <c r="H95" s="4"/>
      <c r="I95" s="2">
        <f t="shared" si="21"/>
        <v>0</v>
      </c>
      <c r="J95" s="13"/>
    </row>
    <row r="96" spans="1:10" ht="45" x14ac:dyDescent="0.25">
      <c r="A96" s="31" t="s">
        <v>181</v>
      </c>
      <c r="B96" s="9"/>
      <c r="C96" s="10">
        <v>-3224.7</v>
      </c>
      <c r="D96" s="10">
        <v>-3224.7</v>
      </c>
      <c r="E96" s="4"/>
      <c r="F96" s="2">
        <v>-3224.7</v>
      </c>
      <c r="G96" s="2">
        <v>-2508.1</v>
      </c>
      <c r="H96" s="4"/>
      <c r="I96" s="2">
        <f t="shared" si="21"/>
        <v>716.59999999999991</v>
      </c>
      <c r="J96" s="13"/>
    </row>
    <row r="97" spans="1:10" x14ac:dyDescent="0.25">
      <c r="A97" s="6" t="s">
        <v>81</v>
      </c>
      <c r="B97" s="9" t="s">
        <v>160</v>
      </c>
      <c r="C97" s="10">
        <v>25024.7</v>
      </c>
      <c r="D97" s="10">
        <v>0</v>
      </c>
      <c r="E97" s="4"/>
      <c r="F97" s="2">
        <f>F98-F99</f>
        <v>25224.7</v>
      </c>
      <c r="G97" s="2">
        <f>G98-G99</f>
        <v>0</v>
      </c>
      <c r="H97" s="4"/>
      <c r="I97" s="2">
        <f t="shared" ref="I97:I100" si="22">G97-D97</f>
        <v>0</v>
      </c>
      <c r="J97" s="13"/>
    </row>
    <row r="98" spans="1:10" ht="30" x14ac:dyDescent="0.25">
      <c r="A98" s="6" t="s">
        <v>161</v>
      </c>
      <c r="B98" s="9" t="s">
        <v>162</v>
      </c>
      <c r="C98" s="10">
        <v>25024.7</v>
      </c>
      <c r="D98" s="10">
        <v>0</v>
      </c>
      <c r="E98" s="4">
        <f>D98/C98</f>
        <v>0</v>
      </c>
      <c r="F98" s="2">
        <v>25224.7</v>
      </c>
      <c r="G98" s="2">
        <v>0</v>
      </c>
      <c r="H98" s="4">
        <f t="shared" ref="H98" si="23">G98/F98</f>
        <v>0</v>
      </c>
      <c r="I98" s="2">
        <f t="shared" si="22"/>
        <v>0</v>
      </c>
      <c r="J98" s="13"/>
    </row>
    <row r="99" spans="1:10" ht="30" x14ac:dyDescent="0.25">
      <c r="A99" s="6" t="s">
        <v>82</v>
      </c>
      <c r="B99" s="9" t="s">
        <v>163</v>
      </c>
      <c r="C99" s="10">
        <v>0</v>
      </c>
      <c r="D99" s="10">
        <v>0</v>
      </c>
      <c r="E99" s="4"/>
      <c r="F99" s="2">
        <v>0</v>
      </c>
      <c r="G99" s="2">
        <v>0</v>
      </c>
      <c r="H99" s="4"/>
      <c r="I99" s="2">
        <f t="shared" si="22"/>
        <v>0</v>
      </c>
      <c r="J99" s="13"/>
    </row>
    <row r="100" spans="1:10" x14ac:dyDescent="0.25">
      <c r="A100" s="6" t="s">
        <v>83</v>
      </c>
      <c r="B100" s="9" t="s">
        <v>164</v>
      </c>
      <c r="C100" s="10">
        <v>0</v>
      </c>
      <c r="D100" s="10">
        <v>0</v>
      </c>
      <c r="E100" s="4">
        <v>0</v>
      </c>
      <c r="F100" s="2">
        <v>0</v>
      </c>
      <c r="G100" s="2">
        <v>0</v>
      </c>
      <c r="H100" s="4"/>
      <c r="I100" s="2">
        <f t="shared" si="22"/>
        <v>0</v>
      </c>
      <c r="J100" s="13"/>
    </row>
    <row r="101" spans="1:10" x14ac:dyDescent="0.25">
      <c r="A101" s="6" t="s">
        <v>165</v>
      </c>
      <c r="B101" s="9" t="s">
        <v>166</v>
      </c>
      <c r="C101" s="10">
        <v>58334.7</v>
      </c>
      <c r="D101" s="10">
        <v>-61605.8</v>
      </c>
      <c r="E101" s="4"/>
      <c r="F101" s="2">
        <v>88773.1</v>
      </c>
      <c r="G101" s="2">
        <v>-40298.1</v>
      </c>
      <c r="H101" s="4"/>
      <c r="I101" s="2">
        <f>G101-D101</f>
        <v>21307.700000000004</v>
      </c>
      <c r="J101" s="13"/>
    </row>
  </sheetData>
  <autoFilter ref="A3:J101" xr:uid="{00000000-0009-0000-0000-000000000000}"/>
  <mergeCells count="11">
    <mergeCell ref="A1:J1"/>
    <mergeCell ref="J2:J3"/>
    <mergeCell ref="I2:I3"/>
    <mergeCell ref="H2:H3"/>
    <mergeCell ref="G2:G3"/>
    <mergeCell ref="F2:F3"/>
    <mergeCell ref="A2:A3"/>
    <mergeCell ref="B2:B3"/>
    <mergeCell ref="C2:C3"/>
    <mergeCell ref="E2:E3"/>
    <mergeCell ref="D2:D3"/>
  </mergeCells>
  <phoneticPr fontId="20" type="noConversion"/>
  <printOptions horizontalCentered="1"/>
  <pageMargins left="0.19685039370078741" right="0.19685039370078741" top="0.19685039370078741" bottom="0.19685039370078741" header="0" footer="0"/>
  <pageSetup paperSize="9" scale="52" fitToHeight="0" orientation="landscape" r:id="rId1"/>
  <headerFooter differentFirst="1">
    <oddFooter>&amp;R&amp;"Times New Roman,обычный"&amp;P</odd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G&lt;/Code&gt;&#10;  &lt;DocLink&gt;2875449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810_Орг=34_Ф=0503317G_Период=2020 год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650BABA-0ADC-479C-B7C6-A6470984BAA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</vt:lpstr>
      <vt:lpstr>Лист!Заголовки_для_печати</vt:lpstr>
      <vt:lpstr>Лист!Область_печати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Авдеева Т.А.</dc:creator>
  <cp:lastModifiedBy>User</cp:lastModifiedBy>
  <cp:lastPrinted>2022-08-25T01:18:30Z</cp:lastPrinted>
  <dcterms:created xsi:type="dcterms:W3CDTF">2022-03-21T03:28:52Z</dcterms:created>
  <dcterms:modified xsi:type="dcterms:W3CDTF">2025-10-07T06:10:51Z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810_Орг=34_Ф=0503317G_Период=2020 год.xlsx</vt:lpwstr>
  </property>
  <property fmtid="{D5CDD505-2E9C-101B-9397-08002B2CF9AE}" pid="4" name="Версия клиента">
    <vt:lpwstr>20.2.0.34827 (.NET 4.7.2)</vt:lpwstr>
  </property>
  <property fmtid="{D5CDD505-2E9C-101B-9397-08002B2CF9AE}" pid="5" name="Версия базы">
    <vt:lpwstr>19.2.0.8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smartbase1</vt:lpwstr>
  </property>
  <property fmtid="{D5CDD505-2E9C-101B-9397-08002B2CF9AE}" pid="8" name="База">
    <vt:lpwstr>svod_smart</vt:lpwstr>
  </property>
  <property fmtid="{D5CDD505-2E9C-101B-9397-08002B2CF9AE}" pid="9" name="Пользователь">
    <vt:lpwstr>авдеева</vt:lpwstr>
  </property>
  <property fmtid="{D5CDD505-2E9C-101B-9397-08002B2CF9AE}" pid="10" name="Шаблон">
    <vt:lpwstr>0503317G_20160101.xlt</vt:lpwstr>
  </property>
  <property fmtid="{D5CDD505-2E9C-101B-9397-08002B2CF9AE}" pid="11" name="Локальная база">
    <vt:lpwstr>не используется</vt:lpwstr>
  </property>
</Properties>
</file>