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30.07.2025г!!!!!!!!!!!!!!!!\"/>
    </mc:Choice>
  </mc:AlternateContent>
  <bookViews>
    <workbookView xWindow="480" yWindow="780" windowWidth="18075" windowHeight="9180"/>
  </bookViews>
  <sheets>
    <sheet name="Доходы" sheetId="7" r:id="rId1"/>
    <sheet name="Расходы на 01.07.2025 г." sheetId="5" r:id="rId2"/>
    <sheet name="ПРИЛОЖЕНИЕ К СПРАВКЕ" sheetId="6" r:id="rId3"/>
  </sheets>
  <definedNames>
    <definedName name="_xlnm.Print_Titles" localSheetId="1">'Расходы на 01.07.2025 г.'!$8:$10</definedName>
    <definedName name="_xlnm.Print_Area" localSheetId="2">'ПРИЛОЖЕНИЕ К СПРАВКЕ'!$A$1:$K$39</definedName>
    <definedName name="_xlnm.Print_Area" localSheetId="1">'Расходы на 01.07.2025 г.'!$A$1:$N$135</definedName>
  </definedNames>
  <calcPr calcId="152511"/>
</workbook>
</file>

<file path=xl/calcChain.xml><?xml version="1.0" encoding="utf-8"?>
<calcChain xmlns="http://schemas.openxmlformats.org/spreadsheetml/2006/main">
  <c r="J39" i="7" l="1"/>
  <c r="I39" i="7"/>
  <c r="H39" i="7"/>
  <c r="E39" i="7"/>
  <c r="Q38" i="7"/>
  <c r="N38" i="7"/>
  <c r="J38" i="7"/>
  <c r="K38" i="7" s="1"/>
  <c r="I38" i="7"/>
  <c r="Q37" i="7"/>
  <c r="N37" i="7"/>
  <c r="K37" i="7"/>
  <c r="J37" i="7"/>
  <c r="I37" i="7"/>
  <c r="H37" i="7"/>
  <c r="E37" i="7"/>
  <c r="N36" i="7"/>
  <c r="J36" i="7"/>
  <c r="I36" i="7"/>
  <c r="K36" i="7" s="1"/>
  <c r="E36" i="7"/>
  <c r="Q35" i="7"/>
  <c r="N35" i="7"/>
  <c r="K35" i="7"/>
  <c r="J35" i="7"/>
  <c r="I35" i="7"/>
  <c r="H35" i="7"/>
  <c r="E35" i="7"/>
  <c r="Q34" i="7"/>
  <c r="N34" i="7"/>
  <c r="J34" i="7"/>
  <c r="K34" i="7" s="1"/>
  <c r="I34" i="7"/>
  <c r="H34" i="7"/>
  <c r="E34" i="7"/>
  <c r="Q33" i="7"/>
  <c r="N33" i="7"/>
  <c r="J33" i="7"/>
  <c r="K33" i="7" s="1"/>
  <c r="I33" i="7"/>
  <c r="H33" i="7"/>
  <c r="E33" i="7"/>
  <c r="Q32" i="7"/>
  <c r="N32" i="7"/>
  <c r="J32" i="7"/>
  <c r="K32" i="7" s="1"/>
  <c r="I32" i="7"/>
  <c r="H32" i="7"/>
  <c r="E32" i="7"/>
  <c r="Q31" i="7"/>
  <c r="N31" i="7"/>
  <c r="K31" i="7"/>
  <c r="J31" i="7"/>
  <c r="I31" i="7"/>
  <c r="H31" i="7"/>
  <c r="E31" i="7"/>
  <c r="Q30" i="7"/>
  <c r="N30" i="7"/>
  <c r="J30" i="7"/>
  <c r="K30" i="7" s="1"/>
  <c r="I30" i="7"/>
  <c r="H30" i="7"/>
  <c r="E30" i="7"/>
  <c r="N29" i="7"/>
  <c r="J29" i="7"/>
  <c r="K29" i="7" s="1"/>
  <c r="I29" i="7"/>
  <c r="H29" i="7"/>
  <c r="E29" i="7"/>
  <c r="Q28" i="7"/>
  <c r="N28" i="7"/>
  <c r="K28" i="7"/>
  <c r="J28" i="7"/>
  <c r="I28" i="7"/>
  <c r="H28" i="7"/>
  <c r="E28" i="7"/>
  <c r="Q27" i="7"/>
  <c r="N27" i="7"/>
  <c r="J27" i="7"/>
  <c r="K27" i="7" s="1"/>
  <c r="I27" i="7"/>
  <c r="H27" i="7"/>
  <c r="E27" i="7"/>
  <c r="Q26" i="7"/>
  <c r="N26" i="7"/>
  <c r="J26" i="7"/>
  <c r="K26" i="7" s="1"/>
  <c r="I26" i="7"/>
  <c r="H26" i="7"/>
  <c r="E26" i="7"/>
  <c r="J25" i="7"/>
  <c r="I25" i="7"/>
  <c r="H25" i="7"/>
  <c r="E25" i="7"/>
  <c r="Q24" i="7"/>
  <c r="N24" i="7"/>
  <c r="J24" i="7"/>
  <c r="I24" i="7"/>
  <c r="K24" i="7" s="1"/>
  <c r="H24" i="7"/>
  <c r="E24" i="7"/>
  <c r="Q23" i="7"/>
  <c r="N23" i="7"/>
  <c r="K23" i="7"/>
  <c r="J23" i="7"/>
  <c r="I23" i="7"/>
  <c r="H23" i="7"/>
  <c r="E23" i="7"/>
  <c r="Q22" i="7"/>
  <c r="N22" i="7"/>
  <c r="J22" i="7"/>
  <c r="K22" i="7" s="1"/>
  <c r="I22" i="7"/>
  <c r="E22" i="7"/>
  <c r="Q21" i="7"/>
  <c r="N21" i="7"/>
  <c r="J21" i="7"/>
  <c r="K21" i="7" s="1"/>
  <c r="I21" i="7"/>
  <c r="E21" i="7"/>
  <c r="Q20" i="7"/>
  <c r="N20" i="7"/>
  <c r="J20" i="7"/>
  <c r="K20" i="7" s="1"/>
  <c r="I20" i="7"/>
  <c r="E20" i="7"/>
  <c r="Q19" i="7"/>
  <c r="N19" i="7"/>
  <c r="J19" i="7"/>
  <c r="K19" i="7" s="1"/>
  <c r="I19" i="7"/>
  <c r="E19" i="7"/>
  <c r="Q18" i="7"/>
  <c r="N18" i="7"/>
  <c r="J18" i="7"/>
  <c r="K18" i="7" s="1"/>
  <c r="I18" i="7"/>
  <c r="E18" i="7"/>
  <c r="J17" i="7"/>
  <c r="I17" i="7"/>
  <c r="H17" i="7"/>
  <c r="E17" i="7"/>
  <c r="Q16" i="7"/>
  <c r="N16" i="7"/>
  <c r="J16" i="7"/>
  <c r="K16" i="7" s="1"/>
  <c r="I16" i="7"/>
  <c r="H16" i="7"/>
  <c r="E16" i="7"/>
  <c r="J15" i="7"/>
  <c r="I15" i="7"/>
  <c r="H15" i="7"/>
  <c r="E15" i="7"/>
  <c r="J14" i="7"/>
  <c r="I14" i="7"/>
  <c r="H14" i="7"/>
  <c r="E14" i="7"/>
  <c r="Q13" i="7"/>
  <c r="N13" i="7"/>
  <c r="K13" i="7"/>
  <c r="J13" i="7"/>
  <c r="I13" i="7"/>
  <c r="H13" i="7"/>
  <c r="E13" i="7"/>
  <c r="N12" i="7"/>
  <c r="J12" i="7"/>
  <c r="I12" i="7"/>
  <c r="K12" i="7" s="1"/>
  <c r="H12" i="7"/>
  <c r="E12" i="7"/>
  <c r="Q11" i="7"/>
  <c r="N11" i="7"/>
  <c r="J11" i="7"/>
  <c r="K11" i="7" s="1"/>
  <c r="I11" i="7"/>
  <c r="H11" i="7"/>
  <c r="E11" i="7"/>
  <c r="Q10" i="7"/>
  <c r="N10" i="7"/>
  <c r="K10" i="7"/>
  <c r="J10" i="7"/>
  <c r="I10" i="7"/>
  <c r="H10" i="7"/>
  <c r="E10" i="7"/>
  <c r="Q9" i="7"/>
  <c r="N9" i="7"/>
  <c r="J9" i="7"/>
  <c r="K9" i="7" s="1"/>
  <c r="I9" i="7"/>
  <c r="H9" i="7"/>
  <c r="E9" i="7"/>
  <c r="J8" i="7"/>
  <c r="I8" i="7"/>
  <c r="Q7" i="7"/>
  <c r="N7" i="7"/>
  <c r="K7" i="7"/>
  <c r="J7" i="7"/>
  <c r="I7" i="7"/>
  <c r="H7" i="7"/>
  <c r="E7" i="7"/>
  <c r="C67" i="5" l="1"/>
  <c r="G107" i="5" l="1"/>
  <c r="D119" i="5" l="1"/>
  <c r="D108" i="5"/>
  <c r="C119" i="5"/>
  <c r="C108" i="5"/>
  <c r="M67" i="5"/>
  <c r="D67" i="5"/>
  <c r="D65" i="5"/>
  <c r="C65" i="5"/>
  <c r="D16" i="5"/>
  <c r="C16" i="5"/>
  <c r="J19" i="6" l="1"/>
  <c r="L50" i="5" l="1"/>
  <c r="K50" i="5"/>
  <c r="H64" i="5" l="1"/>
  <c r="G64" i="5"/>
  <c r="F31" i="6" l="1"/>
  <c r="L64" i="5" l="1"/>
  <c r="M64" i="5"/>
  <c r="N64" i="5"/>
  <c r="K64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F19" i="6" s="1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C19" i="6" l="1"/>
  <c r="H107" i="5"/>
  <c r="I59" i="5" l="1"/>
  <c r="H58" i="5"/>
  <c r="G58" i="5"/>
  <c r="I61" i="5"/>
  <c r="C61" i="5"/>
  <c r="D61" i="5"/>
  <c r="E61" i="5" l="1"/>
  <c r="I58" i="5"/>
  <c r="G53" i="5"/>
  <c r="G36" i="5"/>
  <c r="K76" i="5" l="1"/>
  <c r="M68" i="5"/>
  <c r="I38" i="6" l="1"/>
  <c r="K19" i="6" l="1"/>
  <c r="I119" i="5" l="1"/>
  <c r="I118" i="5"/>
  <c r="I117" i="5"/>
  <c r="I116" i="5"/>
  <c r="I115" i="5"/>
  <c r="I114" i="5"/>
  <c r="I113" i="5"/>
  <c r="I112" i="5"/>
  <c r="I111" i="5"/>
  <c r="I110" i="5"/>
  <c r="I109" i="5"/>
  <c r="I108" i="5"/>
  <c r="I106" i="5"/>
  <c r="I105" i="5"/>
  <c r="H104" i="5"/>
  <c r="G104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7" i="5"/>
  <c r="H76" i="5"/>
  <c r="G76" i="5"/>
  <c r="I74" i="5"/>
  <c r="I69" i="5"/>
  <c r="I67" i="5"/>
  <c r="I66" i="5"/>
  <c r="I65" i="5"/>
  <c r="I60" i="5"/>
  <c r="I57" i="5"/>
  <c r="I56" i="5"/>
  <c r="I55" i="5"/>
  <c r="I54" i="5"/>
  <c r="H53" i="5"/>
  <c r="I53" i="5" s="1"/>
  <c r="I52" i="5"/>
  <c r="I51" i="5"/>
  <c r="H50" i="5"/>
  <c r="G50" i="5"/>
  <c r="I49" i="5"/>
  <c r="I48" i="5"/>
  <c r="I47" i="5"/>
  <c r="I46" i="5"/>
  <c r="I45" i="5"/>
  <c r="I44" i="5"/>
  <c r="H43" i="5"/>
  <c r="G43" i="5"/>
  <c r="I42" i="5"/>
  <c r="I41" i="5"/>
  <c r="H40" i="5"/>
  <c r="G40" i="5"/>
  <c r="I39" i="5"/>
  <c r="I38" i="5"/>
  <c r="I37" i="5"/>
  <c r="H36" i="5"/>
  <c r="I35" i="5"/>
  <c r="I34" i="5"/>
  <c r="I33" i="5"/>
  <c r="I30" i="5"/>
  <c r="I29" i="5"/>
  <c r="H28" i="5"/>
  <c r="G28" i="5"/>
  <c r="I27" i="5"/>
  <c r="I26" i="5"/>
  <c r="I25" i="5"/>
  <c r="H24" i="5"/>
  <c r="G24" i="5"/>
  <c r="I21" i="5"/>
  <c r="I20" i="5"/>
  <c r="I18" i="5"/>
  <c r="I17" i="5"/>
  <c r="I16" i="5"/>
  <c r="I15" i="5"/>
  <c r="I14" i="5"/>
  <c r="H13" i="5"/>
  <c r="G13" i="5"/>
  <c r="G11" i="5" l="1"/>
  <c r="H11" i="5"/>
  <c r="G72" i="5"/>
  <c r="G68" i="5" s="1"/>
  <c r="H72" i="5"/>
  <c r="I40" i="5"/>
  <c r="I76" i="5"/>
  <c r="I36" i="5"/>
  <c r="I28" i="5"/>
  <c r="I50" i="5"/>
  <c r="I104" i="5"/>
  <c r="I13" i="5"/>
  <c r="I43" i="5"/>
  <c r="I24" i="5"/>
  <c r="I64" i="5"/>
  <c r="H68" i="5" l="1"/>
  <c r="D68" i="5" s="1"/>
  <c r="I72" i="5"/>
  <c r="J53" i="5"/>
  <c r="J58" i="5"/>
  <c r="J64" i="5"/>
  <c r="J43" i="5"/>
  <c r="I11" i="5"/>
  <c r="J62" i="5"/>
  <c r="J22" i="5"/>
  <c r="J36" i="5"/>
  <c r="J50" i="5"/>
  <c r="J40" i="5"/>
  <c r="J13" i="5"/>
  <c r="J28" i="5"/>
  <c r="J24" i="5"/>
  <c r="I68" i="5" l="1"/>
  <c r="J11" i="5"/>
  <c r="E16" i="5" l="1"/>
  <c r="L36" i="5" l="1"/>
  <c r="D74" i="5" l="1"/>
  <c r="L24" i="5"/>
  <c r="D103" i="5" l="1"/>
  <c r="C103" i="5"/>
  <c r="D102" i="5"/>
  <c r="C102" i="5"/>
  <c r="C64" i="5"/>
  <c r="C63" i="5"/>
  <c r="D101" i="5" l="1"/>
  <c r="L22" i="5" l="1"/>
  <c r="I34" i="6" l="1"/>
  <c r="D41" i="5" l="1"/>
  <c r="C41" i="5"/>
  <c r="L40" i="5"/>
  <c r="K40" i="5"/>
  <c r="M41" i="5"/>
  <c r="E41" i="5" l="1"/>
  <c r="M25" i="5" l="1"/>
  <c r="D33" i="5" l="1"/>
  <c r="M32" i="5"/>
  <c r="M31" i="5" l="1"/>
  <c r="K24" i="5" l="1"/>
  <c r="C24" i="5" l="1"/>
  <c r="C74" i="5"/>
  <c r="I29" i="6" l="1"/>
  <c r="I28" i="6"/>
  <c r="L43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1" i="5" l="1"/>
  <c r="M24" i="5" l="1"/>
  <c r="C26" i="5"/>
  <c r="D26" i="5"/>
  <c r="E26" i="5" l="1"/>
  <c r="D24" i="5"/>
  <c r="E24" i="5" s="1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L101" i="5"/>
  <c r="K101" i="5"/>
  <c r="N24" i="5"/>
  <c r="M26" i="5"/>
  <c r="D86" i="5" l="1"/>
  <c r="D63" i="5"/>
  <c r="H6" i="6" l="1"/>
  <c r="M74" i="5" l="1"/>
  <c r="D106" i="5"/>
  <c r="C106" i="5"/>
  <c r="D88" i="5"/>
  <c r="C88" i="5"/>
  <c r="M27" i="5" l="1"/>
  <c r="D42" i="5" l="1"/>
  <c r="C42" i="5" l="1"/>
  <c r="E42" i="5" s="1"/>
  <c r="K107" i="5" l="1"/>
  <c r="K72" i="5" s="1"/>
  <c r="C72" i="5" l="1"/>
  <c r="H8" i="6" l="1"/>
  <c r="L13" i="5" l="1"/>
  <c r="D13" i="5" s="1"/>
  <c r="M42" i="5"/>
  <c r="C40" i="5" l="1"/>
  <c r="M40" i="5"/>
  <c r="D40" i="5"/>
  <c r="E40" i="5" l="1"/>
  <c r="K13" i="5"/>
  <c r="C13" i="5" s="1"/>
  <c r="L28" i="5"/>
  <c r="K28" i="5"/>
  <c r="M28" i="5" l="1"/>
  <c r="C10" i="6" l="1"/>
  <c r="C8" i="6"/>
  <c r="C6" i="6"/>
  <c r="D105" i="5" l="1"/>
  <c r="C105" i="5"/>
  <c r="C104" i="5" s="1"/>
  <c r="E104" i="5" s="1"/>
  <c r="C46" i="5" l="1"/>
  <c r="C47" i="5"/>
  <c r="K43" i="5" l="1"/>
  <c r="C43" i="5" s="1"/>
  <c r="D47" i="5"/>
  <c r="E47" i="5" s="1"/>
  <c r="C86" i="5" l="1"/>
  <c r="C68" i="5"/>
  <c r="C76" i="5"/>
  <c r="M43" i="5"/>
  <c r="D43" i="5"/>
  <c r="D87" i="5" l="1"/>
  <c r="C87" i="5"/>
  <c r="L58" i="5" l="1"/>
  <c r="I26" i="6" l="1"/>
  <c r="I27" i="6"/>
  <c r="I33" i="6"/>
  <c r="I36" i="6"/>
  <c r="I37" i="6"/>
  <c r="I25" i="6"/>
  <c r="C21" i="5" l="1"/>
  <c r="D27" i="5"/>
  <c r="C27" i="5"/>
  <c r="E27" i="5" l="1"/>
  <c r="C28" i="5"/>
  <c r="K62" i="5" l="1"/>
  <c r="C62" i="5" s="1"/>
  <c r="C107" i="5" l="1"/>
  <c r="L107" i="5" l="1"/>
  <c r="L76" i="5"/>
  <c r="L69" i="5"/>
  <c r="L62" i="5"/>
  <c r="D62" i="5" s="1"/>
  <c r="K58" i="5"/>
  <c r="L53" i="5"/>
  <c r="K53" i="5"/>
  <c r="C50" i="5"/>
  <c r="K36" i="5"/>
  <c r="C36" i="5" s="1"/>
  <c r="K22" i="5"/>
  <c r="M107" i="5" l="1"/>
  <c r="L72" i="5"/>
  <c r="D72" i="5" s="1"/>
  <c r="E72" i="5" s="1"/>
  <c r="L11" i="5"/>
  <c r="K11" i="5"/>
  <c r="M76" i="5"/>
  <c r="E74" i="5"/>
  <c r="N36" i="5" l="1"/>
  <c r="N40" i="5"/>
  <c r="N43" i="5"/>
  <c r="M72" i="5"/>
  <c r="N62" i="5" l="1"/>
  <c r="D66" i="5"/>
  <c r="E66" i="5" s="1"/>
  <c r="D46" i="5"/>
  <c r="K6" i="6"/>
  <c r="K8" i="6"/>
  <c r="H10" i="6"/>
  <c r="D59" i="5"/>
  <c r="E46" i="5" l="1"/>
  <c r="C25" i="5" l="1"/>
  <c r="M16" i="5"/>
  <c r="M18" i="5"/>
  <c r="M19" i="5"/>
  <c r="M20" i="5"/>
  <c r="M21" i="5"/>
  <c r="M14" i="5"/>
  <c r="D31" i="5" l="1"/>
  <c r="C31" i="5"/>
  <c r="E31" i="5" l="1"/>
  <c r="M69" i="5"/>
  <c r="I22" i="6" l="1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10" i="6"/>
  <c r="D8" i="6"/>
  <c r="D6" i="6"/>
  <c r="I24" i="6"/>
  <c r="M119" i="5"/>
  <c r="M118" i="5"/>
  <c r="M117" i="5"/>
  <c r="M116" i="5"/>
  <c r="M115" i="5"/>
  <c r="M114" i="5"/>
  <c r="M113" i="5"/>
  <c r="M112" i="5"/>
  <c r="M111" i="5"/>
  <c r="M110" i="5"/>
  <c r="M109" i="5"/>
  <c r="M108" i="5"/>
  <c r="M78" i="5"/>
  <c r="M77" i="5"/>
  <c r="D64" i="5" l="1"/>
  <c r="F114" i="5" s="1"/>
  <c r="E110" i="5"/>
  <c r="E111" i="5"/>
  <c r="E112" i="5"/>
  <c r="E113" i="5"/>
  <c r="E114" i="5"/>
  <c r="E115" i="5"/>
  <c r="E117" i="5"/>
  <c r="F117" i="5"/>
  <c r="E118" i="5"/>
  <c r="F118" i="5"/>
  <c r="E116" i="5"/>
  <c r="E84" i="5"/>
  <c r="F84" i="5"/>
  <c r="E79" i="5"/>
  <c r="E80" i="5"/>
  <c r="E81" i="5"/>
  <c r="E82" i="5"/>
  <c r="E83" i="5"/>
  <c r="E85" i="5"/>
  <c r="E89" i="5"/>
  <c r="E90" i="5"/>
  <c r="E91" i="5"/>
  <c r="E92" i="5"/>
  <c r="E93" i="5"/>
  <c r="E94" i="5"/>
  <c r="E95" i="5"/>
  <c r="E96" i="5"/>
  <c r="E97" i="5"/>
  <c r="E98" i="5"/>
  <c r="E99" i="5"/>
  <c r="E100" i="5"/>
  <c r="E86" i="5"/>
  <c r="E10" i="6"/>
  <c r="E8" i="6"/>
  <c r="E6" i="6"/>
  <c r="E105" i="5"/>
  <c r="E106" i="5"/>
  <c r="E78" i="5"/>
  <c r="E88" i="5"/>
  <c r="D107" i="5"/>
  <c r="E107" i="5" s="1"/>
  <c r="E109" i="5"/>
  <c r="F115" i="5"/>
  <c r="E77" i="5"/>
  <c r="E119" i="5"/>
  <c r="D76" i="5"/>
  <c r="E108" i="5"/>
  <c r="F112" i="5"/>
  <c r="D58" i="5"/>
  <c r="C58" i="5"/>
  <c r="C53" i="5"/>
  <c r="D50" i="5"/>
  <c r="F98" i="5" s="1"/>
  <c r="D36" i="5"/>
  <c r="F79" i="5"/>
  <c r="C45" i="5"/>
  <c r="D45" i="5"/>
  <c r="F95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4" i="5"/>
  <c r="C48" i="5"/>
  <c r="C49" i="5"/>
  <c r="C51" i="5"/>
  <c r="C52" i="5"/>
  <c r="C54" i="5"/>
  <c r="C55" i="5"/>
  <c r="C56" i="5"/>
  <c r="C57" i="5"/>
  <c r="C59" i="5"/>
  <c r="C60" i="5"/>
  <c r="D21" i="5"/>
  <c r="D23" i="5"/>
  <c r="D25" i="5"/>
  <c r="F80" i="5" s="1"/>
  <c r="D29" i="5"/>
  <c r="F82" i="5" s="1"/>
  <c r="D30" i="5"/>
  <c r="D32" i="5"/>
  <c r="F85" i="5" s="1"/>
  <c r="D34" i="5"/>
  <c r="D35" i="5"/>
  <c r="D37" i="5"/>
  <c r="F90" i="5" s="1"/>
  <c r="D38" i="5"/>
  <c r="F91" i="5" s="1"/>
  <c r="D39" i="5"/>
  <c r="F92" i="5" s="1"/>
  <c r="F93" i="5"/>
  <c r="D44" i="5"/>
  <c r="D48" i="5"/>
  <c r="F96" i="5" s="1"/>
  <c r="D49" i="5"/>
  <c r="F97" i="5" s="1"/>
  <c r="D51" i="5"/>
  <c r="F99" i="5" s="1"/>
  <c r="D52" i="5"/>
  <c r="F100" i="5" s="1"/>
  <c r="D53" i="5"/>
  <c r="D54" i="5"/>
  <c r="D55" i="5"/>
  <c r="D56" i="5"/>
  <c r="D57" i="5"/>
  <c r="F110" i="5"/>
  <c r="D60" i="5"/>
  <c r="F111" i="5" s="1"/>
  <c r="F113" i="5"/>
  <c r="F83" i="5" l="1"/>
  <c r="E30" i="5"/>
  <c r="F94" i="5"/>
  <c r="E44" i="5"/>
  <c r="E38" i="5"/>
  <c r="F89" i="5"/>
  <c r="E36" i="5"/>
  <c r="F109" i="5"/>
  <c r="F116" i="5"/>
  <c r="C22" i="5"/>
  <c r="C11" i="5" s="1"/>
  <c r="M13" i="5"/>
  <c r="E76" i="5"/>
  <c r="D28" i="5"/>
  <c r="D22" i="5"/>
  <c r="E52" i="5"/>
  <c r="E63" i="5"/>
  <c r="E60" i="5"/>
  <c r="E59" i="5"/>
  <c r="E54" i="5"/>
  <c r="E51" i="5"/>
  <c r="E49" i="5"/>
  <c r="E43" i="5"/>
  <c r="E34" i="5"/>
  <c r="E32" i="5"/>
  <c r="E29" i="5"/>
  <c r="E25" i="5"/>
  <c r="E23" i="5"/>
  <c r="E21" i="5"/>
  <c r="E62" i="5"/>
  <c r="E58" i="5"/>
  <c r="E57" i="5"/>
  <c r="E56" i="5"/>
  <c r="E55" i="5"/>
  <c r="E53" i="5"/>
  <c r="E50" i="5"/>
  <c r="E48" i="5"/>
  <c r="E39" i="5"/>
  <c r="E37" i="5"/>
  <c r="E35" i="5"/>
  <c r="E33" i="5"/>
  <c r="E45" i="5"/>
  <c r="D20" i="5"/>
  <c r="E20" i="5" s="1"/>
  <c r="D19" i="5"/>
  <c r="E19" i="5" s="1"/>
  <c r="D15" i="5"/>
  <c r="M58" i="5"/>
  <c r="M55" i="5"/>
  <c r="M53" i="5"/>
  <c r="M50" i="5"/>
  <c r="M36" i="5"/>
  <c r="M35" i="5"/>
  <c r="M33" i="5"/>
  <c r="M29" i="5"/>
  <c r="M23" i="5"/>
  <c r="D18" i="5"/>
  <c r="D17" i="5"/>
  <c r="E17" i="5" s="1"/>
  <c r="D14" i="5"/>
  <c r="F69" i="5" s="1"/>
  <c r="M63" i="5"/>
  <c r="M62" i="5" s="1"/>
  <c r="M60" i="5"/>
  <c r="M59" i="5"/>
  <c r="M54" i="5"/>
  <c r="M51" i="5"/>
  <c r="M48" i="5"/>
  <c r="M39" i="5"/>
  <c r="M38" i="5"/>
  <c r="M37" i="5"/>
  <c r="M34" i="5"/>
  <c r="M22" i="5"/>
  <c r="E15" i="5" l="1"/>
  <c r="D11" i="5"/>
  <c r="F81" i="5"/>
  <c r="N28" i="5"/>
  <c r="N13" i="5"/>
  <c r="E28" i="5"/>
  <c r="E22" i="5"/>
  <c r="E18" i="5"/>
  <c r="E14" i="5"/>
  <c r="M11" i="5"/>
  <c r="N53" i="5"/>
  <c r="N58" i="5"/>
  <c r="N50" i="5"/>
  <c r="N22" i="5"/>
  <c r="E13" i="5"/>
  <c r="F64" i="5" l="1"/>
  <c r="F40" i="5"/>
  <c r="F36" i="5"/>
  <c r="N11" i="5"/>
  <c r="E11" i="5"/>
  <c r="F62" i="5"/>
  <c r="F53" i="5"/>
  <c r="F43" i="5"/>
  <c r="F28" i="5"/>
  <c r="F22" i="5"/>
  <c r="F50" i="5"/>
  <c r="F24" i="5"/>
  <c r="F13" i="5"/>
  <c r="F58" i="5"/>
  <c r="F11" i="5" l="1"/>
  <c r="I19" i="6"/>
</calcChain>
</file>

<file path=xl/sharedStrings.xml><?xml version="1.0" encoding="utf-8"?>
<sst xmlns="http://schemas.openxmlformats.org/spreadsheetml/2006/main" count="453" uniqueCount="363">
  <si>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</si>
  <si>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</si>
  <si>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</si>
  <si>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</si>
  <si>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</si>
  <si>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</si>
  <si>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</si>
  <si>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</si>
  <si>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</si>
  <si>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</si>
  <si>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</si>
  <si>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</si>
  <si>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</si>
  <si>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</si>
  <si>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</si>
  <si>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</si>
  <si>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</si>
  <si>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</si>
  <si>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</si>
  <si>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</si>
  <si>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</si>
  <si>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</si>
  <si>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</si>
  <si>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</si>
  <si>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</si>
  <si>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</si>
  <si>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</si>
  <si>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</si>
  <si>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</si>
  <si>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</si>
  <si>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</si>
  <si>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</si>
  <si>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</si>
  <si>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</si>
  <si>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</si>
  <si>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</si>
  <si>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</si>
  <si>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</si>
  <si>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</si>
  <si>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</si>
  <si>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</si>
  <si>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</si>
  <si>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</si>
  <si>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</si>
  <si>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</si>
  <si>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</si>
  <si>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</si>
  <si>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</si>
  <si>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</si>
  <si>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</si>
  <si>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</si>
  <si>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</si>
  <si>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</si>
  <si>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</si>
  <si>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</si>
  <si>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</si>
  <si>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</si>
  <si>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</si>
  <si>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</si>
  <si>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</si>
  <si>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</si>
  <si>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</si>
  <si>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</si>
  <si>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</si>
  <si>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</si>
  <si>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</si>
  <si>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</si>
  <si>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</si>
  <si>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</si>
  <si>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</si>
  <si>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</si>
  <si>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</si>
  <si>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</si>
  <si>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</si>
  <si>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</si>
  <si>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</si>
  <si>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</si>
  <si>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</si>
  <si>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</si>
  <si>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</si>
  <si>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</si>
  <si>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</si>
  <si>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</si>
  <si>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</si>
  <si>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</si>
  <si>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</si>
  <si>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</si>
  <si>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</si>
  <si>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</si>
  <si>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</si>
  <si>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</si>
  <si>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</si>
  <si>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</si>
  <si>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</si>
  <si>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</si>
  <si>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</si>
  <si>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</si>
  <si>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</si>
  <si>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</si>
  <si>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</si>
  <si>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</si>
  <si>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</si>
  <si>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</si>
  <si>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</si>
  <si>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</si>
  <si>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</si>
  <si>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</si>
  <si>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</si>
  <si>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</si>
  <si>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</si>
  <si>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</si>
  <si>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</si>
  <si>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</si>
  <si>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</si>
  <si>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</si>
  <si>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</si>
  <si>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</si>
  <si>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</si>
  <si>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</si>
  <si>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</si>
  <si>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</si>
  <si>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</si>
  <si>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</si>
  <si>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</si>
  <si>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</si>
  <si>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</si>
  <si>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</si>
  <si>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</si>
  <si>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</si>
  <si>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</si>
  <si>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</si>
  <si>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</si>
  <si>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</si>
  <si>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</si>
  <si>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</si>
  <si>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</si>
  <si>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</si>
  <si>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</si>
  <si>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</si>
  <si>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</si>
  <si>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</si>
  <si>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</si>
  <si>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</si>
  <si>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</si>
  <si>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</si>
  <si>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</si>
  <si>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</si>
  <si>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</si>
  <si>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</si>
  <si>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</si>
  <si>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</si>
  <si>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</si>
  <si>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</si>
  <si>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</si>
  <si>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</si>
  <si>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</si>
  <si>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</si>
  <si>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</si>
  <si>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</si>
  <si>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</si>
  <si>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</si>
  <si>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</si>
  <si>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</si>
  <si>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</si>
  <si>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</si>
  <si>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</si>
  <si>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</si>
  <si>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</si>
  <si>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</si>
  <si>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</si>
  <si>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</si>
  <si>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</si>
  <si>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</si>
  <si>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</si>
  <si>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</si>
  <si>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</si>
  <si>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</si>
  <si>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</si>
  <si>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</si>
  <si>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</si>
  <si>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</si>
  <si>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</si>
  <si>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</si>
  <si>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</si>
  <si>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</si>
  <si>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</si>
  <si>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</si>
  <si>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</si>
  <si>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</si>
  <si>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</si>
  <si>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</si>
  <si>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</si>
  <si>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</si>
  <si>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</si>
  <si>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</si>
  <si>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</si>
  <si>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</si>
  <si>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</si>
  <si>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</si>
  <si>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</si>
  <si>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</si>
  <si>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</si>
  <si>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</si>
  <si>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</si>
  <si>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</si>
  <si>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</si>
  <si>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</si>
  <si>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</si>
  <si>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</si>
  <si>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</si>
  <si>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</si>
  <si>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</si>
  <si>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</si>
  <si>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</si>
  <si>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</si>
  <si>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</si>
  <si>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</si>
  <si>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</si>
  <si>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</si>
  <si>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</si>
  <si>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</si>
  <si>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</si>
  <si>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</si>
  <si>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</si>
  <si>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</si>
  <si>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</si>
  <si>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</si>
  <si>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</si>
  <si>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</si>
  <si>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</si>
  <si>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</si>
  <si>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</si>
  <si>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</si>
  <si>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</si>
  <si>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</si>
  <si>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</si>
  <si>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</si>
  <si>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</si>
  <si>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</si>
  <si>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</si>
  <si>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</si>
  <si>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</si>
  <si>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</si>
  <si>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</si>
  <si>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</si>
  <si>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</si>
  <si>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</si>
  <si>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</si>
  <si>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</si>
  <si>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</si>
  <si>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</si>
  <si>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</si>
  <si>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</si>
  <si>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</si>
  <si>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</si>
  <si>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</si>
  <si>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</si>
  <si>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</si>
  <si>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</si>
  <si>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</si>
  <si>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</si>
  <si>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</si>
  <si>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</si>
  <si>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</si>
  <si>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Исполнитель: Е.Н. Коваленко, Н.В. Прудникова</t>
  </si>
  <si>
    <t>Спорт высших достижений</t>
  </si>
  <si>
    <t xml:space="preserve">  000 1103 0000000000 000</t>
  </si>
  <si>
    <t>на 01.01.2025г.</t>
  </si>
  <si>
    <t>Начальник  Финансового управления</t>
  </si>
  <si>
    <t>О.В. Фокина</t>
  </si>
  <si>
    <t>на 1 июля 2025 года</t>
  </si>
  <si>
    <t>ПРИЛОЖЕНИЕ К СПРАВКЕ  НА  01.07.2025 г.:</t>
  </si>
  <si>
    <t>на 01.07.2024г.</t>
  </si>
  <si>
    <t>на 01.07.2025г.</t>
  </si>
  <si>
    <t>Налог на имущество физических лиц</t>
  </si>
  <si>
    <t>Земельный налог</t>
  </si>
  <si>
    <t>Иные межбюджетные трансферты</t>
  </si>
  <si>
    <t>-</t>
  </si>
  <si>
    <t>Сведения об исполнении консолидированного бюджета МО "Тайшетский район" на 01 июля 2025 года в сравнении с запланированными значениями на соответсвующий период (финансовый год)</t>
  </si>
  <si>
    <t xml:space="preserve">Единица измерения:  руб. </t>
  </si>
  <si>
    <t>Наименование 
показателя</t>
  </si>
  <si>
    <t>Код дохода по бюджетной классификации</t>
  </si>
  <si>
    <t>консолидированный бюджет</t>
  </si>
  <si>
    <t>бюджет муниципального района</t>
  </si>
  <si>
    <t>бюджет городских и сельских поселений</t>
  </si>
  <si>
    <t>бюджет городских поселений</t>
  </si>
  <si>
    <t>бюджет сельских поселений</t>
  </si>
  <si>
    <t xml:space="preserve">Утверждено консолидированный бюджет субъекта Российской Федерации </t>
  </si>
  <si>
    <t xml:space="preserve">Исполнено консолидированный бюджет субъекта Российской Федерации </t>
  </si>
  <si>
    <t>Процент исполнения к плану года</t>
  </si>
  <si>
    <t>Утверждено бюджеты муниципальных районов</t>
  </si>
  <si>
    <t>Исполнено бюджеты муниципальных районов</t>
  </si>
  <si>
    <t>Утверждено бюджеты городских и сельских поселений</t>
  </si>
  <si>
    <t>Исполнено бюджеты городских и сельских поселений</t>
  </si>
  <si>
    <t>Утверждено бюджеты городских поселений</t>
  </si>
  <si>
    <t>Исполнено бюджеты городских поселений</t>
  </si>
  <si>
    <t>Утверждено бюджеты сельских поселений</t>
  </si>
  <si>
    <t>Исполнено бюджеты сельских поселений</t>
  </si>
  <si>
    <t>13</t>
  </si>
  <si>
    <t>14</t>
  </si>
  <si>
    <t>15</t>
  </si>
  <si>
    <t>16</t>
  </si>
  <si>
    <t>17</t>
  </si>
  <si>
    <t>Доходы бюджета - всего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</si>
  <si>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</si>
  <si>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</si>
  <si>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</si>
  <si>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</si>
  <si>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</si>
  <si>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</si>
  <si>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</si>
  <si>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</si>
  <si>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</si>
  <si>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</si>
  <si>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</si>
  <si>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</si>
  <si>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</si>
  <si>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</si>
  <si>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</si>
  <si>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</si>
  <si>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</si>
  <si>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</si>
  <si>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</si>
  <si>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</si>
  <si>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 xml:space="preserve"> 000 1060100000 0000 110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</si>
  <si>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</si>
  <si>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</si>
  <si>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</si>
  <si>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физических лиц</t>
  </si>
  <si>
    <t xml:space="preserve"> 000 1060604000 0000 110</t>
  </si>
  <si>
    <t>ГОСУДАРСТВЕННАЯ ПОШЛИНА</t>
  </si>
  <si>
    <t xml:space="preserve"> 000 1080000000 0000 000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</si>
  <si>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</si>
  <si>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</si>
  <si>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ПЛАТЕЖИ ПРИ ПОЛЬЗОВАНИИ ПРИРОДНЫМИ РЕСУРСАМИ</t>
  </si>
  <si>
    <t xml:space="preserve"> 000 1120000000 0000 000</t>
  </si>
  <si>
    <t>ДОХОДЫ ОТ ОКАЗАНИЯ ПЛАТНЫХ УСЛУГ И КОМПЕНСАЦИИ ЗАТРАТ ГОСУДАРСТВА</t>
  </si>
  <si>
    <t xml:space="preserve"> 000 1130000000 0000 000</t>
  </si>
  <si>
    <t>ДОХОДЫ ОТ ПРОДАЖИ МАТЕРИАЛЬНЫХ И НЕМАТЕРИАЛЬНЫХ АКТИВОВ</t>
  </si>
  <si>
    <t xml:space="preserve"> 000 1140000000 0000 000</t>
  </si>
  <si>
    <t>ШТРАФЫ, САНКЦИИ, ВОЗМЕЩЕНИЕ УЩЕРБА</t>
  </si>
  <si>
    <t xml:space="preserve"> 000 1160000000 0000 000</t>
  </si>
  <si>
    <t>ПРОЧИЕ НЕНАЛОГОВЫЕ ДОХОДЫ</t>
  </si>
  <si>
    <t xml:space="preserve"> 000 1170000000 0000 000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</si>
  <si>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</si>
  <si>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</si>
  <si>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</si>
  <si>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</si>
  <si>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</si>
  <si>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</si>
  <si>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</si>
  <si>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</si>
  <si>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Субвенции бюджетам бюджетной системы Российской Федерации</t>
  </si>
  <si>
    <t xml:space="preserve"> 000 2023000000 0000 150</t>
  </si>
  <si>
    <t xml:space="preserve"> 000 2024000000 0000 150</t>
  </si>
  <si>
    <t>БЕЗВОЗМЕЗДНЫЕ ПОСТУПЛЕНИЯ ОТ НЕГОСУДАРСТВЕННЫХ ОРГАНИЗАЦИЙ</t>
  </si>
  <si>
    <t xml:space="preserve"> 000 2040000000 0000 000</t>
  </si>
  <si>
    <t>ПРОЧИЕ БЕЗВОЗМЕЗДНЫЕ ПОСТУПЛЕНИЯ</t>
  </si>
  <si>
    <t xml:space="preserve"> 000 2070000000 0000 000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</si>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</sst>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\.mm\.yyyy"/>
    <numFmt numFmtId="174" formatCode="0.0%"/>
  </numFmts>
  <fonts count="5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b/>
      <u/>
      <sz val="8"/>
      <color rgb="FF000000"/>
      <name val="Arial"/>
      <family val="2"/>
      <charset val="204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231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41" fillId="7" borderId="0" xfId="181" applyNumberFormat="1" applyFont="1" applyFill="1" applyBorder="1" applyAlignment="1">
      <alignment horizontal="center" vertical="center" wrapText="1"/>
    </xf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14" fillId="7" borderId="0" xfId="0" applyNumberFormat="1" applyFont="1" applyFill="1" applyBorder="1" applyAlignment="1"/>
    <xf numFmtId="0" fontId="43" fillId="7" borderId="0" xfId="108" applyNumberFormat="1" applyFont="1" applyFill="1" applyProtection="1"/>
    <xf numFmtId="0" fontId="43" fillId="7" borderId="0" xfId="0" applyFont="1" applyFill="1" applyProtection="1">
      <protection locked="0"/>
    </xf>
    <xf numFmtId="0" fontId="43" fillId="7" borderId="0" xfId="0" applyFont="1" applyFill="1"/>
    <xf numFmtId="10" fontId="43" fillId="7" borderId="0" xfId="0" applyNumberFormat="1" applyFont="1" applyFill="1" applyAlignment="1">
      <alignment horizontal="center"/>
    </xf>
    <xf numFmtId="0" fontId="44" fillId="7" borderId="0" xfId="0" applyFont="1" applyFill="1" applyAlignment="1">
      <alignment horizontal="center" wrapText="1"/>
    </xf>
    <xf numFmtId="4" fontId="43" fillId="7" borderId="0" xfId="0" applyNumberFormat="1" applyFont="1" applyFill="1" applyAlignment="1"/>
    <xf numFmtId="0" fontId="43" fillId="7" borderId="0" xfId="0" applyFont="1" applyFill="1" applyAlignment="1"/>
    <xf numFmtId="4" fontId="43" fillId="7" borderId="0" xfId="0" applyNumberFormat="1" applyFont="1" applyFill="1" applyAlignment="1" applyProtection="1">
      <alignment vertical="center"/>
      <protection locked="0"/>
    </xf>
    <xf numFmtId="4" fontId="43" fillId="7" borderId="0" xfId="0" applyNumberFormat="1" applyFont="1" applyFill="1" applyProtection="1">
      <protection locked="0"/>
    </xf>
    <xf numFmtId="10" fontId="43" fillId="7" borderId="0" xfId="0" applyNumberFormat="1" applyFont="1" applyFill="1" applyAlignment="1">
      <alignment horizontal="center" wrapText="1"/>
    </xf>
    <xf numFmtId="0" fontId="43" fillId="7" borderId="0" xfId="0" applyFont="1" applyFill="1" applyAlignment="1" applyProtection="1">
      <alignment vertical="center"/>
      <protection locked="0"/>
    </xf>
    <xf numFmtId="165" fontId="43" fillId="7" borderId="0" xfId="0" applyNumberFormat="1" applyFont="1" applyFill="1" applyProtection="1">
      <protection locked="0"/>
    </xf>
    <xf numFmtId="49" fontId="25" fillId="7" borderId="50" xfId="111" applyNumberFormat="1" applyFont="1" applyFill="1" applyBorder="1" applyProtection="1">
      <alignment horizontal="center" vertical="center" wrapText="1"/>
    </xf>
    <xf numFmtId="165" fontId="45" fillId="7" borderId="0" xfId="0" applyNumberFormat="1" applyFont="1" applyFill="1" applyBorder="1" applyAlignment="1">
      <alignment horizontal="left"/>
    </xf>
    <xf numFmtId="165" fontId="46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165" fontId="14" fillId="7" borderId="0" xfId="0" applyNumberFormat="1" applyFont="1" applyFill="1" applyBorder="1" applyAlignment="1"/>
    <xf numFmtId="0" fontId="26" fillId="7" borderId="50" xfId="159" applyNumberFormat="1" applyFont="1" applyFill="1" applyBorder="1" applyAlignment="1" applyProtection="1">
      <alignment horizontal="center"/>
    </xf>
    <xf numFmtId="165" fontId="43" fillId="7" borderId="0" xfId="139" applyNumberFormat="1" applyFont="1" applyFill="1" applyBorder="1" applyAlignment="1" applyProtection="1">
      <alignment vertical="center"/>
    </xf>
    <xf numFmtId="165" fontId="44" fillId="7" borderId="69" xfId="179" applyNumberFormat="1" applyFont="1" applyFill="1" applyBorder="1" applyAlignment="1" applyProtection="1">
      <alignment horizontal="right" vertical="center"/>
    </xf>
    <xf numFmtId="165" fontId="43" fillId="7" borderId="57" xfId="160" applyNumberFormat="1" applyFont="1" applyFill="1" applyBorder="1" applyAlignment="1" applyProtection="1">
      <alignment vertical="center"/>
    </xf>
    <xf numFmtId="165" fontId="43" fillId="7" borderId="0" xfId="0" applyNumberFormat="1" applyFont="1" applyFill="1" applyAlignment="1" applyProtection="1">
      <alignment vertical="center"/>
      <protection locked="0"/>
    </xf>
    <xf numFmtId="165" fontId="43" fillId="7" borderId="0" xfId="0" applyNumberFormat="1" applyFont="1" applyFill="1" applyBorder="1" applyAlignment="1" applyProtection="1">
      <alignment vertical="center"/>
      <protection locked="0"/>
    </xf>
    <xf numFmtId="165" fontId="43" fillId="7" borderId="0" xfId="131" applyNumberFormat="1" applyFont="1" applyFill="1" applyBorder="1" applyAlignment="1" applyProtection="1">
      <alignment vertical="center"/>
    </xf>
    <xf numFmtId="165" fontId="44" fillId="7" borderId="50" xfId="179" applyNumberFormat="1" applyFont="1" applyFill="1" applyBorder="1" applyAlignment="1" applyProtection="1">
      <alignment horizontal="right" vertical="center"/>
    </xf>
    <xf numFmtId="165" fontId="43" fillId="7" borderId="51" xfId="0" applyNumberFormat="1" applyFont="1" applyFill="1" applyBorder="1" applyAlignment="1" applyProtection="1">
      <alignment vertical="center"/>
      <protection locked="0"/>
    </xf>
    <xf numFmtId="165" fontId="44" fillId="7" borderId="12" xfId="179" applyNumberFormat="1" applyFont="1" applyFill="1" applyAlignment="1" applyProtection="1">
      <alignment horizontal="right" vertical="center"/>
    </xf>
    <xf numFmtId="165" fontId="47" fillId="7" borderId="50" xfId="0" applyNumberFormat="1" applyFont="1" applyFill="1" applyBorder="1" applyAlignment="1"/>
    <xf numFmtId="165" fontId="48" fillId="7" borderId="50" xfId="182" applyNumberFormat="1" applyFont="1" applyFill="1" applyBorder="1" applyAlignment="1"/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165" fontId="25" fillId="7" borderId="69" xfId="179" applyNumberFormat="1" applyFont="1" applyFill="1" applyBorder="1" applyAlignment="1" applyProtection="1">
      <alignment horizontal="right" vertical="center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26" fillId="7" borderId="50" xfId="0" applyNumberFormat="1" applyFont="1" applyFill="1" applyBorder="1" applyAlignment="1" applyProtection="1">
      <alignment vertical="center" wrapText="1"/>
      <protection locked="0"/>
    </xf>
    <xf numFmtId="165" fontId="43" fillId="7" borderId="50" xfId="134" applyNumberFormat="1" applyFont="1" applyFill="1" applyBorder="1" applyAlignment="1" applyProtection="1">
      <alignment horizontal="center" vertical="center"/>
    </xf>
    <xf numFmtId="165" fontId="43" fillId="7" borderId="50" xfId="179" applyNumberFormat="1" applyFont="1" applyFill="1" applyBorder="1" applyAlignment="1" applyProtection="1">
      <alignment horizontal="right" vertical="center"/>
    </xf>
    <xf numFmtId="165" fontId="14" fillId="7" borderId="50" xfId="0" applyNumberFormat="1" applyFont="1" applyFill="1" applyBorder="1" applyAlignment="1">
      <alignment wrapText="1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43" fillId="7" borderId="0" xfId="160" applyNumberFormat="1" applyFont="1" applyFill="1" applyBorder="1" applyAlignment="1" applyProtection="1">
      <alignment horizontal="center" vertical="center"/>
    </xf>
    <xf numFmtId="4" fontId="43" fillId="7" borderId="55" xfId="0" applyNumberFormat="1" applyFont="1" applyFill="1" applyBorder="1" applyAlignment="1">
      <alignment horizontal="center"/>
    </xf>
    <xf numFmtId="49" fontId="43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  <xf numFmtId="0" fontId="49" fillId="0" borderId="0" xfId="103" applyNumberFormat="1" applyFont="1" applyAlignment="1" applyProtection="1">
      <alignment horizontal="center"/>
    </xf>
    <xf numFmtId="0" fontId="0" fillId="0" borderId="0" xfId="0" applyProtection="1">
      <protection locked="0"/>
    </xf>
    <xf numFmtId="0" fontId="7" fillId="0" borderId="0" xfId="104" applyNumberFormat="1" applyAlignment="1" applyProtection="1"/>
    <xf numFmtId="0" fontId="3" fillId="0" borderId="0" xfId="129" applyAlignment="1">
      <alignment horizontal="center" wrapText="1"/>
    </xf>
    <xf numFmtId="0" fontId="2" fillId="0" borderId="0" xfId="108" applyNumberFormat="1" applyProtection="1"/>
    <xf numFmtId="4" fontId="3" fillId="0" borderId="0" xfId="138" applyNumberFormat="1" applyBorder="1" applyAlignment="1" applyProtection="1">
      <alignment horizontal="center"/>
    </xf>
    <xf numFmtId="0" fontId="3" fillId="0" borderId="0" xfId="138" applyNumberFormat="1" applyBorder="1" applyAlignment="1" applyProtection="1">
      <alignment horizontal="center"/>
    </xf>
    <xf numFmtId="4" fontId="3" fillId="0" borderId="0" xfId="138" applyBorder="1" applyAlignment="1">
      <alignment horizontal="center"/>
    </xf>
    <xf numFmtId="0" fontId="12" fillId="0" borderId="0" xfId="147" applyNumberFormat="1" applyBorder="1" applyAlignment="1" applyProtection="1"/>
    <xf numFmtId="0" fontId="3" fillId="0" borderId="0" xfId="105" applyNumberFormat="1" applyAlignment="1" applyProtection="1"/>
    <xf numFmtId="49" fontId="3" fillId="0" borderId="10" xfId="121" applyNumberFormat="1" applyAlignment="1" applyProtection="1"/>
    <xf numFmtId="49" fontId="11" fillId="0" borderId="0" xfId="145" applyNumberFormat="1" applyBorder="1" applyAlignment="1" applyProtection="1">
      <alignment horizontal="center"/>
    </xf>
    <xf numFmtId="0" fontId="11" fillId="0" borderId="0" xfId="145" applyBorder="1" applyAlignment="1">
      <alignment horizontal="center"/>
    </xf>
    <xf numFmtId="0" fontId="3" fillId="0" borderId="0" xfId="148" applyNumberFormat="1" applyBorder="1" applyAlignment="1" applyProtection="1"/>
    <xf numFmtId="49" fontId="2" fillId="3" borderId="50" xfId="109" applyNumberFormat="1" applyBorder="1" applyAlignment="1" applyProtection="1">
      <alignment horizontal="center" vertical="center" wrapText="1"/>
    </xf>
    <xf numFmtId="0" fontId="2" fillId="3" borderId="50" xfId="109" applyBorder="1" applyAlignment="1">
      <alignment horizontal="center" vertical="center" wrapText="1"/>
    </xf>
    <xf numFmtId="49" fontId="3" fillId="0" borderId="50" xfId="125" applyNumberFormat="1" applyBorder="1" applyAlignment="1" applyProtection="1">
      <alignment horizontal="center" vertical="center" wrapText="1"/>
    </xf>
    <xf numFmtId="49" fontId="2" fillId="3" borderId="50" xfId="109" applyNumberFormat="1" applyBorder="1" applyAlignment="1" applyProtection="1">
      <alignment horizontal="center" vertical="center" wrapText="1"/>
    </xf>
    <xf numFmtId="49" fontId="2" fillId="3" borderId="50" xfId="126" applyNumberFormat="1" applyBorder="1" applyAlignment="1" applyProtection="1">
      <alignment horizontal="center" vertical="center" wrapText="1"/>
    </xf>
    <xf numFmtId="0" fontId="3" fillId="0" borderId="50" xfId="110" applyNumberFormat="1" applyBorder="1" applyAlignment="1" applyProtection="1">
      <alignment wrapText="1"/>
    </xf>
    <xf numFmtId="49" fontId="2" fillId="3" borderId="50" xfId="122" applyNumberFormat="1" applyBorder="1" applyAlignment="1" applyProtection="1">
      <alignment horizontal="center"/>
    </xf>
    <xf numFmtId="4" fontId="2" fillId="3" borderId="50" xfId="127" applyNumberFormat="1" applyBorder="1" applyAlignment="1" applyProtection="1">
      <alignment horizontal="right" vertical="center"/>
    </xf>
    <xf numFmtId="174" fontId="50" fillId="0" borderId="50" xfId="182" applyNumberFormat="1" applyFont="1" applyBorder="1" applyAlignment="1" applyProtection="1">
      <alignment horizontal="center" vertical="center"/>
    </xf>
    <xf numFmtId="4" fontId="2" fillId="0" borderId="50" xfId="159" applyNumberFormat="1" applyBorder="1" applyAlignment="1" applyProtection="1">
      <alignment horizontal="right" vertical="center"/>
    </xf>
    <xf numFmtId="0" fontId="3" fillId="0" borderId="50" xfId="111" applyNumberFormat="1" applyBorder="1" applyAlignment="1" applyProtection="1">
      <alignment wrapText="1"/>
    </xf>
    <xf numFmtId="49" fontId="3" fillId="0" borderId="50" xfId="123" applyNumberFormat="1" applyBorder="1" applyAlignment="1" applyProtection="1">
      <alignment horizontal="center"/>
    </xf>
    <xf numFmtId="49" fontId="3" fillId="0" borderId="50" xfId="123" applyNumberFormat="1" applyBorder="1" applyAlignment="1" applyProtection="1">
      <alignment horizontal="center" vertical="center"/>
    </xf>
    <xf numFmtId="49" fontId="2" fillId="0" borderId="50" xfId="160" applyNumberFormat="1" applyBorder="1" applyAlignment="1" applyProtection="1">
      <alignment horizontal="center" vertical="center"/>
    </xf>
    <xf numFmtId="49" fontId="3" fillId="0" borderId="50" xfId="161" applyNumberFormat="1" applyBorder="1" applyAlignment="1" applyProtection="1">
      <alignment horizontal="center" vertical="center"/>
    </xf>
    <xf numFmtId="0" fontId="2" fillId="3" borderId="50" xfId="112" applyNumberFormat="1" applyBorder="1" applyAlignment="1" applyProtection="1">
      <alignment wrapText="1"/>
    </xf>
    <xf numFmtId="49" fontId="3" fillId="0" borderId="50" xfId="124" applyNumberFormat="1" applyBorder="1" applyAlignment="1" applyProtection="1">
      <alignment horizontal="center" vertical="center"/>
    </xf>
    <xf numFmtId="174" fontId="19" fillId="0" borderId="50" xfId="182" applyNumberFormat="1" applyFont="1" applyBorder="1" applyAlignment="1" applyProtection="1">
      <alignment horizontal="center" vertical="center"/>
    </xf>
    <xf numFmtId="0" fontId="3" fillId="0" borderId="0" xfId="106" applyNumberFormat="1" applyAlignment="1" applyProtection="1"/>
    <xf numFmtId="0" fontId="3" fillId="0" borderId="0" xfId="119" applyNumberFormat="1" applyBorder="1" applyAlignment="1" applyProtection="1"/>
    <xf numFmtId="0" fontId="3" fillId="0" borderId="0" xfId="106" applyNumberFormat="1" applyProtection="1"/>
    <xf numFmtId="0" fontId="3" fillId="0" borderId="26" xfId="128" applyNumberFormat="1" applyProtection="1"/>
    <xf numFmtId="0" fontId="0" fillId="0" borderId="0" xfId="0" applyAlignment="1" applyProtection="1">
      <protection locked="0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CC"/>
      <color rgb="FFFF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G14" sqref="G14"/>
    </sheetView>
  </sheetViews>
  <sheetFormatPr defaultColWidth="10.7109375" defaultRowHeight="15" x14ac:dyDescent="0.25"/>
  <cols>
    <col min="1" max="1" width="37.140625" style="230" customWidth="1"/>
    <col min="2" max="2" width="23" style="195" customWidth="1"/>
    <col min="3" max="4" width="16" style="195" customWidth="1"/>
    <col min="5" max="5" width="11" style="195" customWidth="1"/>
    <col min="6" max="6" width="15.28515625" style="195" customWidth="1"/>
    <col min="7" max="7" width="16" style="195" customWidth="1"/>
    <col min="8" max="8" width="10.7109375" style="195" customWidth="1"/>
    <col min="9" max="10" width="16" style="195" customWidth="1"/>
    <col min="11" max="11" width="10" style="195" customWidth="1"/>
    <col min="12" max="13" width="14.5703125" style="195" hidden="1" customWidth="1"/>
    <col min="14" max="14" width="10" style="195" hidden="1" customWidth="1"/>
    <col min="15" max="15" width="14.28515625" style="195" hidden="1" customWidth="1"/>
    <col min="16" max="16" width="13.140625" style="195" hidden="1" customWidth="1"/>
    <col min="17" max="17" width="9.7109375" style="195" hidden="1" customWidth="1"/>
    <col min="18" max="16384" width="10.7109375" style="195"/>
  </cols>
  <sheetData>
    <row r="1" spans="1:17" s="195" customFormat="1" x14ac:dyDescent="0.25">
      <c r="A1" s="194" t="s">
        <v>278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s="195" customFormat="1" x14ac:dyDescent="0.25">
      <c r="A2" s="196"/>
      <c r="B2" s="197"/>
      <c r="C2" s="197"/>
      <c r="D2" s="198"/>
      <c r="E2" s="198"/>
      <c r="F2" s="199"/>
      <c r="G2" s="198"/>
      <c r="H2" s="200"/>
      <c r="I2" s="200"/>
      <c r="J2" s="200"/>
      <c r="K2" s="200"/>
      <c r="L2" s="201"/>
      <c r="M2" s="198"/>
      <c r="N2" s="198"/>
      <c r="O2" s="202"/>
      <c r="P2" s="198"/>
      <c r="Q2" s="198"/>
    </row>
    <row r="3" spans="1:17" s="195" customFormat="1" x14ac:dyDescent="0.25">
      <c r="A3" s="203" t="s">
        <v>279</v>
      </c>
      <c r="B3" s="204"/>
      <c r="C3" s="204"/>
      <c r="D3" s="198"/>
      <c r="E3" s="198"/>
      <c r="F3" s="205"/>
      <c r="G3" s="205"/>
      <c r="H3" s="205"/>
      <c r="I3" s="205"/>
      <c r="J3" s="205"/>
      <c r="K3" s="205"/>
      <c r="L3" s="206"/>
      <c r="M3" s="198"/>
      <c r="N3" s="198"/>
      <c r="O3" s="207"/>
      <c r="P3" s="198"/>
      <c r="Q3" s="198"/>
    </row>
    <row r="4" spans="1:17" s="195" customFormat="1" x14ac:dyDescent="0.25">
      <c r="A4" s="208" t="s">
        <v>280</v>
      </c>
      <c r="B4" s="208" t="s">
        <v>281</v>
      </c>
      <c r="C4" s="208" t="s">
        <v>282</v>
      </c>
      <c r="D4" s="208"/>
      <c r="E4" s="208"/>
      <c r="F4" s="209" t="s">
        <v>283</v>
      </c>
      <c r="G4" s="209"/>
      <c r="H4" s="209"/>
      <c r="I4" s="209" t="s">
        <v>284</v>
      </c>
      <c r="J4" s="209"/>
      <c r="K4" s="209"/>
      <c r="L4" s="209" t="s">
        <v>285</v>
      </c>
      <c r="M4" s="209"/>
      <c r="N4" s="209"/>
      <c r="O4" s="209" t="s">
        <v>286</v>
      </c>
      <c r="P4" s="209"/>
      <c r="Q4" s="209"/>
    </row>
    <row r="5" spans="1:17" s="195" customFormat="1" ht="56.25" x14ac:dyDescent="0.25">
      <c r="A5" s="209"/>
      <c r="B5" s="209"/>
      <c r="C5" s="210" t="s">
        <v>287</v>
      </c>
      <c r="D5" s="210" t="s">
        <v>288</v>
      </c>
      <c r="E5" s="210" t="s">
        <v>289</v>
      </c>
      <c r="F5" s="210" t="s">
        <v>290</v>
      </c>
      <c r="G5" s="210" t="s">
        <v>291</v>
      </c>
      <c r="H5" s="210" t="s">
        <v>289</v>
      </c>
      <c r="I5" s="210" t="s">
        <v>292</v>
      </c>
      <c r="J5" s="210" t="s">
        <v>293</v>
      </c>
      <c r="K5" s="210" t="s">
        <v>289</v>
      </c>
      <c r="L5" s="210" t="s">
        <v>294</v>
      </c>
      <c r="M5" s="210" t="s">
        <v>295</v>
      </c>
      <c r="N5" s="210" t="s">
        <v>289</v>
      </c>
      <c r="O5" s="210" t="s">
        <v>296</v>
      </c>
      <c r="P5" s="210" t="s">
        <v>297</v>
      </c>
      <c r="Q5" s="210" t="s">
        <v>289</v>
      </c>
    </row>
    <row r="6" spans="1:17" s="195" customFormat="1" x14ac:dyDescent="0.25">
      <c r="A6" s="211" t="s">
        <v>57</v>
      </c>
      <c r="B6" s="211" t="s">
        <v>69</v>
      </c>
      <c r="C6" s="212" t="s">
        <v>78</v>
      </c>
      <c r="D6" s="212" t="s">
        <v>86</v>
      </c>
      <c r="E6" s="212" t="s">
        <v>123</v>
      </c>
      <c r="F6" s="212" t="s">
        <v>3</v>
      </c>
      <c r="G6" s="212" t="s">
        <v>14</v>
      </c>
      <c r="H6" s="212" t="s">
        <v>27</v>
      </c>
      <c r="I6" s="212" t="s">
        <v>70</v>
      </c>
      <c r="J6" s="212" t="s">
        <v>77</v>
      </c>
      <c r="K6" s="212" t="s">
        <v>226</v>
      </c>
      <c r="L6" s="212" t="s">
        <v>227</v>
      </c>
      <c r="M6" s="212" t="s">
        <v>298</v>
      </c>
      <c r="N6" s="212" t="s">
        <v>299</v>
      </c>
      <c r="O6" s="212" t="s">
        <v>300</v>
      </c>
      <c r="P6" s="212" t="s">
        <v>301</v>
      </c>
      <c r="Q6" s="212" t="s">
        <v>302</v>
      </c>
    </row>
    <row r="7" spans="1:17" s="195" customFormat="1" x14ac:dyDescent="0.25">
      <c r="A7" s="213" t="s">
        <v>303</v>
      </c>
      <c r="B7" s="214" t="s">
        <v>103</v>
      </c>
      <c r="C7" s="215">
        <v>4584582347.8800001</v>
      </c>
      <c r="D7" s="215">
        <v>2129399009.9200001</v>
      </c>
      <c r="E7" s="216">
        <f>D7/C7</f>
        <v>0.46446957396341143</v>
      </c>
      <c r="F7" s="215">
        <v>4079668319.04</v>
      </c>
      <c r="G7" s="215">
        <v>2000896879.1600001</v>
      </c>
      <c r="H7" s="216">
        <f t="shared" ref="H7:H39" si="0">G7/F7</f>
        <v>0.49045577303961752</v>
      </c>
      <c r="I7" s="215">
        <f>L7+O7</f>
        <v>881500682.94000006</v>
      </c>
      <c r="J7" s="215">
        <f>M7+P7</f>
        <v>300891451.39999998</v>
      </c>
      <c r="K7" s="216">
        <f>J7/I7</f>
        <v>0.34134000939904019</v>
      </c>
      <c r="L7" s="215">
        <v>624775989.38999999</v>
      </c>
      <c r="M7" s="217">
        <v>198651023.88999999</v>
      </c>
      <c r="N7" s="216">
        <f t="shared" ref="N7:N38" si="1">M7/L7</f>
        <v>0.31795559890826297</v>
      </c>
      <c r="O7" s="215">
        <v>256724693.55000001</v>
      </c>
      <c r="P7" s="215">
        <v>102240427.51000001</v>
      </c>
      <c r="Q7" s="216">
        <f t="shared" ref="Q7:Q38" si="2">P7/O7</f>
        <v>0.39824929225239308</v>
      </c>
    </row>
    <row r="8" spans="1:17" s="195" customFormat="1" x14ac:dyDescent="0.25">
      <c r="A8" s="218" t="s">
        <v>92</v>
      </c>
      <c r="B8" s="219"/>
      <c r="C8" s="220"/>
      <c r="D8" s="220"/>
      <c r="E8" s="216"/>
      <c r="F8" s="220"/>
      <c r="G8" s="220"/>
      <c r="H8" s="216"/>
      <c r="I8" s="215">
        <f t="shared" ref="I8:J24" si="3">L8+O8</f>
        <v>0</v>
      </c>
      <c r="J8" s="215">
        <f t="shared" si="3"/>
        <v>0</v>
      </c>
      <c r="K8" s="216"/>
      <c r="L8" s="220"/>
      <c r="M8" s="221"/>
      <c r="N8" s="216"/>
      <c r="O8" s="220"/>
      <c r="P8" s="222"/>
      <c r="Q8" s="216"/>
    </row>
    <row r="9" spans="1:17" s="195" customFormat="1" ht="26.25" x14ac:dyDescent="0.25">
      <c r="A9" s="223" t="s">
        <v>304</v>
      </c>
      <c r="B9" s="224" t="s">
        <v>305</v>
      </c>
      <c r="C9" s="215">
        <v>1513325558.8699999</v>
      </c>
      <c r="D9" s="215">
        <v>671663106.74000001</v>
      </c>
      <c r="E9" s="216">
        <f t="shared" ref="E9:E39" si="4">D9/C9</f>
        <v>0.44383252685002611</v>
      </c>
      <c r="F9" s="215">
        <v>1202815100</v>
      </c>
      <c r="G9" s="215">
        <v>553756311.08000004</v>
      </c>
      <c r="H9" s="216">
        <f>G9/F9</f>
        <v>0.46038357107422417</v>
      </c>
      <c r="I9" s="215">
        <f t="shared" si="3"/>
        <v>310510458.87</v>
      </c>
      <c r="J9" s="215">
        <f t="shared" si="3"/>
        <v>117906795.66</v>
      </c>
      <c r="K9" s="216">
        <f t="shared" ref="K9:K38" si="5">J9/I9</f>
        <v>0.37971924066288376</v>
      </c>
      <c r="L9" s="215">
        <v>275961569.51999998</v>
      </c>
      <c r="M9" s="217">
        <v>109407351.95999999</v>
      </c>
      <c r="N9" s="216">
        <f t="shared" si="1"/>
        <v>0.39645865237793854</v>
      </c>
      <c r="O9" s="215">
        <v>34548889.350000001</v>
      </c>
      <c r="P9" s="215">
        <v>8499443.6999999993</v>
      </c>
      <c r="Q9" s="216">
        <f t="shared" si="2"/>
        <v>0.24601206753408988</v>
      </c>
    </row>
    <row r="10" spans="1:17" s="195" customFormat="1" x14ac:dyDescent="0.25">
      <c r="A10" s="223" t="s">
        <v>306</v>
      </c>
      <c r="B10" s="224" t="s">
        <v>307</v>
      </c>
      <c r="C10" s="215">
        <v>1085744200</v>
      </c>
      <c r="D10" s="215">
        <v>475675521.30000001</v>
      </c>
      <c r="E10" s="216">
        <f t="shared" si="4"/>
        <v>0.43811011958433671</v>
      </c>
      <c r="F10" s="215">
        <v>917532800</v>
      </c>
      <c r="G10" s="215">
        <v>402674007.69</v>
      </c>
      <c r="H10" s="216">
        <f t="shared" si="0"/>
        <v>0.4388660630878809</v>
      </c>
      <c r="I10" s="215">
        <f t="shared" si="3"/>
        <v>168211400</v>
      </c>
      <c r="J10" s="215">
        <f t="shared" si="3"/>
        <v>73001513.609999999</v>
      </c>
      <c r="K10" s="216">
        <f t="shared" si="5"/>
        <v>0.43398671915220965</v>
      </c>
      <c r="L10" s="215">
        <v>147312600</v>
      </c>
      <c r="M10" s="217">
        <v>62484391.25</v>
      </c>
      <c r="N10" s="216">
        <f t="shared" si="1"/>
        <v>0.42416189280482458</v>
      </c>
      <c r="O10" s="215">
        <v>20898800</v>
      </c>
      <c r="P10" s="215">
        <v>10517122.359999999</v>
      </c>
      <c r="Q10" s="216">
        <f t="shared" si="2"/>
        <v>0.50324049036308305</v>
      </c>
    </row>
    <row r="11" spans="1:17" s="195" customFormat="1" x14ac:dyDescent="0.25">
      <c r="A11" s="223" t="s">
        <v>308</v>
      </c>
      <c r="B11" s="224" t="s">
        <v>309</v>
      </c>
      <c r="C11" s="215">
        <v>1085744200</v>
      </c>
      <c r="D11" s="215">
        <v>475675521.30000001</v>
      </c>
      <c r="E11" s="216">
        <f t="shared" si="4"/>
        <v>0.43811011958433671</v>
      </c>
      <c r="F11" s="215">
        <v>917532800</v>
      </c>
      <c r="G11" s="215">
        <v>402674007.69</v>
      </c>
      <c r="H11" s="216">
        <f t="shared" si="0"/>
        <v>0.4388660630878809</v>
      </c>
      <c r="I11" s="215">
        <f t="shared" si="3"/>
        <v>168211400</v>
      </c>
      <c r="J11" s="215">
        <f t="shared" si="3"/>
        <v>73001513.609999999</v>
      </c>
      <c r="K11" s="216">
        <f t="shared" si="5"/>
        <v>0.43398671915220965</v>
      </c>
      <c r="L11" s="215">
        <v>147312600</v>
      </c>
      <c r="M11" s="217">
        <v>62484391.25</v>
      </c>
      <c r="N11" s="216">
        <f t="shared" si="1"/>
        <v>0.42416189280482458</v>
      </c>
      <c r="O11" s="215">
        <v>20898800</v>
      </c>
      <c r="P11" s="215">
        <v>10517122.359999999</v>
      </c>
      <c r="Q11" s="216">
        <f t="shared" si="2"/>
        <v>0.50324049036308305</v>
      </c>
    </row>
    <row r="12" spans="1:17" s="195" customFormat="1" ht="51.75" x14ac:dyDescent="0.25">
      <c r="A12" s="223" t="s">
        <v>310</v>
      </c>
      <c r="B12" s="224" t="s">
        <v>311</v>
      </c>
      <c r="C12" s="215">
        <v>101488374</v>
      </c>
      <c r="D12" s="215">
        <v>41161605.93</v>
      </c>
      <c r="E12" s="216">
        <f t="shared" si="4"/>
        <v>0.40557951918709428</v>
      </c>
      <c r="F12" s="215">
        <v>57972900</v>
      </c>
      <c r="G12" s="215">
        <v>23520248.989999998</v>
      </c>
      <c r="H12" s="216">
        <f t="shared" si="0"/>
        <v>0.40571109932399446</v>
      </c>
      <c r="I12" s="215">
        <f t="shared" si="3"/>
        <v>43515474</v>
      </c>
      <c r="J12" s="215">
        <f t="shared" si="3"/>
        <v>17641356.940000001</v>
      </c>
      <c r="K12" s="216">
        <f t="shared" si="5"/>
        <v>0.40540422333443965</v>
      </c>
      <c r="L12" s="215">
        <v>43515474</v>
      </c>
      <c r="M12" s="217">
        <v>17641356.940000001</v>
      </c>
      <c r="N12" s="216">
        <f t="shared" si="1"/>
        <v>0.40540422333443965</v>
      </c>
      <c r="O12" s="215">
        <v>0</v>
      </c>
      <c r="P12" s="215">
        <v>0</v>
      </c>
      <c r="Q12" s="225" t="s">
        <v>277</v>
      </c>
    </row>
    <row r="13" spans="1:17" s="195" customFormat="1" x14ac:dyDescent="0.25">
      <c r="A13" s="223" t="s">
        <v>312</v>
      </c>
      <c r="B13" s="224" t="s">
        <v>313</v>
      </c>
      <c r="C13" s="215">
        <v>82283985.599999994</v>
      </c>
      <c r="D13" s="215">
        <v>55878892.939999998</v>
      </c>
      <c r="E13" s="216">
        <f t="shared" si="4"/>
        <v>0.67909803508594269</v>
      </c>
      <c r="F13" s="215">
        <v>81615400</v>
      </c>
      <c r="G13" s="215">
        <v>55160906.729999997</v>
      </c>
      <c r="H13" s="216">
        <f t="shared" si="0"/>
        <v>0.67586395128860477</v>
      </c>
      <c r="I13" s="215">
        <f t="shared" si="3"/>
        <v>668585.6</v>
      </c>
      <c r="J13" s="215">
        <f t="shared" si="3"/>
        <v>717986.21</v>
      </c>
      <c r="K13" s="216">
        <f t="shared" si="5"/>
        <v>1.0738882351040764</v>
      </c>
      <c r="L13" s="215">
        <v>2345</v>
      </c>
      <c r="M13" s="217">
        <v>5085</v>
      </c>
      <c r="N13" s="216">
        <f t="shared" si="1"/>
        <v>2.1684434968017059</v>
      </c>
      <c r="O13" s="215">
        <v>666240.6</v>
      </c>
      <c r="P13" s="215">
        <v>712901.21</v>
      </c>
      <c r="Q13" s="216">
        <f t="shared" si="2"/>
        <v>1.0700356747997646</v>
      </c>
    </row>
    <row r="14" spans="1:17" s="195" customFormat="1" ht="39" x14ac:dyDescent="0.25">
      <c r="A14" s="223" t="s">
        <v>314</v>
      </c>
      <c r="B14" s="224" t="s">
        <v>315</v>
      </c>
      <c r="C14" s="215">
        <v>58900000</v>
      </c>
      <c r="D14" s="215">
        <v>32631059.989999998</v>
      </c>
      <c r="E14" s="216">
        <f t="shared" si="4"/>
        <v>0.55400780967741936</v>
      </c>
      <c r="F14" s="215">
        <v>58900000</v>
      </c>
      <c r="G14" s="215">
        <v>32631059.989999998</v>
      </c>
      <c r="H14" s="216">
        <f t="shared" si="0"/>
        <v>0.55400780967741936</v>
      </c>
      <c r="I14" s="215">
        <f t="shared" si="3"/>
        <v>0</v>
      </c>
      <c r="J14" s="215">
        <f t="shared" si="3"/>
        <v>0</v>
      </c>
      <c r="K14" s="225" t="s">
        <v>277</v>
      </c>
      <c r="L14" s="215">
        <v>0</v>
      </c>
      <c r="M14" s="217">
        <v>0</v>
      </c>
      <c r="N14" s="225" t="s">
        <v>277</v>
      </c>
      <c r="O14" s="215">
        <v>0</v>
      </c>
      <c r="P14" s="215">
        <v>0</v>
      </c>
      <c r="Q14" s="225" t="s">
        <v>277</v>
      </c>
    </row>
    <row r="15" spans="1:17" s="195" customFormat="1" ht="26.25" x14ac:dyDescent="0.25">
      <c r="A15" s="223" t="s">
        <v>316</v>
      </c>
      <c r="B15" s="224" t="s">
        <v>317</v>
      </c>
      <c r="C15" s="215">
        <v>30400</v>
      </c>
      <c r="D15" s="215">
        <v>30464.44</v>
      </c>
      <c r="E15" s="216">
        <f t="shared" si="4"/>
        <v>1.0021197368421053</v>
      </c>
      <c r="F15" s="215">
        <v>30400</v>
      </c>
      <c r="G15" s="215">
        <v>30464.44</v>
      </c>
      <c r="H15" s="216">
        <f t="shared" si="0"/>
        <v>1.0021197368421053</v>
      </c>
      <c r="I15" s="215">
        <f t="shared" si="3"/>
        <v>0</v>
      </c>
      <c r="J15" s="215">
        <f t="shared" si="3"/>
        <v>0</v>
      </c>
      <c r="K15" s="225" t="s">
        <v>277</v>
      </c>
      <c r="L15" s="215">
        <v>0</v>
      </c>
      <c r="M15" s="217">
        <v>0</v>
      </c>
      <c r="N15" s="225" t="s">
        <v>277</v>
      </c>
      <c r="O15" s="215">
        <v>0</v>
      </c>
      <c r="P15" s="215">
        <v>0</v>
      </c>
      <c r="Q15" s="225" t="s">
        <v>277</v>
      </c>
    </row>
    <row r="16" spans="1:17" s="195" customFormat="1" x14ac:dyDescent="0.25">
      <c r="A16" s="223" t="s">
        <v>318</v>
      </c>
      <c r="B16" s="224" t="s">
        <v>319</v>
      </c>
      <c r="C16" s="215">
        <v>2453585.6</v>
      </c>
      <c r="D16" s="215">
        <v>2386507.37</v>
      </c>
      <c r="E16" s="216">
        <f t="shared" si="4"/>
        <v>0.97266114131090431</v>
      </c>
      <c r="F16" s="215">
        <v>1785000</v>
      </c>
      <c r="G16" s="215">
        <v>1668521.16</v>
      </c>
      <c r="H16" s="216">
        <f t="shared" si="0"/>
        <v>0.93474574789915965</v>
      </c>
      <c r="I16" s="215">
        <f t="shared" si="3"/>
        <v>668585.6</v>
      </c>
      <c r="J16" s="215">
        <f t="shared" si="3"/>
        <v>717986.21</v>
      </c>
      <c r="K16" s="216">
        <f t="shared" si="5"/>
        <v>1.0738882351040764</v>
      </c>
      <c r="L16" s="215">
        <v>2345</v>
      </c>
      <c r="M16" s="217">
        <v>5085</v>
      </c>
      <c r="N16" s="216">
        <f t="shared" si="1"/>
        <v>2.1684434968017059</v>
      </c>
      <c r="O16" s="215">
        <v>666240.6</v>
      </c>
      <c r="P16" s="215">
        <v>712901.21</v>
      </c>
      <c r="Q16" s="216">
        <f t="shared" si="2"/>
        <v>1.0700356747997646</v>
      </c>
    </row>
    <row r="17" spans="1:17" s="195" customFormat="1" ht="39" x14ac:dyDescent="0.25">
      <c r="A17" s="223" t="s">
        <v>320</v>
      </c>
      <c r="B17" s="224" t="s">
        <v>321</v>
      </c>
      <c r="C17" s="215">
        <v>20900000</v>
      </c>
      <c r="D17" s="215">
        <v>20830861.140000001</v>
      </c>
      <c r="E17" s="216">
        <f t="shared" si="4"/>
        <v>0.99669192057416267</v>
      </c>
      <c r="F17" s="215">
        <v>20900000</v>
      </c>
      <c r="G17" s="215">
        <v>20830861.140000001</v>
      </c>
      <c r="H17" s="216">
        <f t="shared" si="0"/>
        <v>0.99669192057416267</v>
      </c>
      <c r="I17" s="215">
        <f t="shared" si="3"/>
        <v>0</v>
      </c>
      <c r="J17" s="215">
        <f t="shared" si="3"/>
        <v>0</v>
      </c>
      <c r="K17" s="225" t="s">
        <v>277</v>
      </c>
      <c r="L17" s="215">
        <v>0</v>
      </c>
      <c r="M17" s="217">
        <v>0</v>
      </c>
      <c r="N17" s="225" t="s">
        <v>277</v>
      </c>
      <c r="O17" s="215">
        <v>0</v>
      </c>
      <c r="P17" s="215">
        <v>0</v>
      </c>
      <c r="Q17" s="225" t="s">
        <v>277</v>
      </c>
    </row>
    <row r="18" spans="1:17" s="195" customFormat="1" x14ac:dyDescent="0.25">
      <c r="A18" s="223" t="s">
        <v>322</v>
      </c>
      <c r="B18" s="224" t="s">
        <v>323</v>
      </c>
      <c r="C18" s="215">
        <v>70231000</v>
      </c>
      <c r="D18" s="215">
        <v>9053758.3200000003</v>
      </c>
      <c r="E18" s="216">
        <f t="shared" si="4"/>
        <v>0.12891398840967663</v>
      </c>
      <c r="F18" s="215">
        <v>0</v>
      </c>
      <c r="G18" s="215">
        <v>0</v>
      </c>
      <c r="H18" s="225" t="s">
        <v>277</v>
      </c>
      <c r="I18" s="215">
        <f t="shared" si="3"/>
        <v>70231000</v>
      </c>
      <c r="J18" s="215">
        <f t="shared" si="3"/>
        <v>9053758.3200000003</v>
      </c>
      <c r="K18" s="216">
        <f t="shared" si="5"/>
        <v>0.12891398840967663</v>
      </c>
      <c r="L18" s="215">
        <v>58295000</v>
      </c>
      <c r="M18" s="217">
        <v>12287320.630000001</v>
      </c>
      <c r="N18" s="216">
        <f t="shared" si="1"/>
        <v>0.21077829367870315</v>
      </c>
      <c r="O18" s="215">
        <v>11936000</v>
      </c>
      <c r="P18" s="215">
        <v>-3233562.31</v>
      </c>
      <c r="Q18" s="216">
        <f t="shared" si="2"/>
        <v>-0.2709083704758713</v>
      </c>
    </row>
    <row r="19" spans="1:17" s="195" customFormat="1" x14ac:dyDescent="0.25">
      <c r="A19" s="223" t="s">
        <v>274</v>
      </c>
      <c r="B19" s="224" t="s">
        <v>324</v>
      </c>
      <c r="C19" s="215">
        <v>26799000</v>
      </c>
      <c r="D19" s="215">
        <v>2355229.2799999998</v>
      </c>
      <c r="E19" s="216">
        <f t="shared" si="4"/>
        <v>8.7884968842120964E-2</v>
      </c>
      <c r="F19" s="215">
        <v>0</v>
      </c>
      <c r="G19" s="215">
        <v>0</v>
      </c>
      <c r="H19" s="225" t="s">
        <v>277</v>
      </c>
      <c r="I19" s="215">
        <f t="shared" si="3"/>
        <v>26799000</v>
      </c>
      <c r="J19" s="215">
        <f t="shared" si="3"/>
        <v>2355229.2799999998</v>
      </c>
      <c r="K19" s="216">
        <f t="shared" si="5"/>
        <v>8.7884968842120964E-2</v>
      </c>
      <c r="L19" s="215">
        <v>25230000</v>
      </c>
      <c r="M19" s="217">
        <v>2164145.88</v>
      </c>
      <c r="N19" s="216">
        <f t="shared" si="1"/>
        <v>8.5776689655172406E-2</v>
      </c>
      <c r="O19" s="215">
        <v>1569000</v>
      </c>
      <c r="P19" s="215">
        <v>191083.4</v>
      </c>
      <c r="Q19" s="216">
        <f t="shared" si="2"/>
        <v>0.12178674314850223</v>
      </c>
    </row>
    <row r="20" spans="1:17" s="195" customFormat="1" x14ac:dyDescent="0.25">
      <c r="A20" s="223" t="s">
        <v>275</v>
      </c>
      <c r="B20" s="224" t="s">
        <v>325</v>
      </c>
      <c r="C20" s="215">
        <v>43432000</v>
      </c>
      <c r="D20" s="215">
        <v>6698529.04</v>
      </c>
      <c r="E20" s="216">
        <f t="shared" si="4"/>
        <v>0.15423026892613742</v>
      </c>
      <c r="F20" s="215">
        <v>0</v>
      </c>
      <c r="G20" s="215">
        <v>0</v>
      </c>
      <c r="H20" s="225" t="s">
        <v>277</v>
      </c>
      <c r="I20" s="215">
        <f t="shared" si="3"/>
        <v>43432000</v>
      </c>
      <c r="J20" s="215">
        <f t="shared" si="3"/>
        <v>6698529.04</v>
      </c>
      <c r="K20" s="216">
        <f t="shared" si="5"/>
        <v>0.15423026892613742</v>
      </c>
      <c r="L20" s="215">
        <v>33065000</v>
      </c>
      <c r="M20" s="217">
        <v>10123174.75</v>
      </c>
      <c r="N20" s="216">
        <f t="shared" si="1"/>
        <v>0.30615982912445183</v>
      </c>
      <c r="O20" s="215">
        <v>10367000</v>
      </c>
      <c r="P20" s="215">
        <v>-3424645.71</v>
      </c>
      <c r="Q20" s="216">
        <f t="shared" si="2"/>
        <v>-0.33034105430693544</v>
      </c>
    </row>
    <row r="21" spans="1:17" s="195" customFormat="1" x14ac:dyDescent="0.25">
      <c r="A21" s="223" t="s">
        <v>326</v>
      </c>
      <c r="B21" s="224" t="s">
        <v>327</v>
      </c>
      <c r="C21" s="215">
        <v>26733000</v>
      </c>
      <c r="D21" s="215">
        <v>4721597.6500000004</v>
      </c>
      <c r="E21" s="216">
        <f t="shared" si="4"/>
        <v>0.17662056821157374</v>
      </c>
      <c r="F21" s="215">
        <v>0</v>
      </c>
      <c r="G21" s="215">
        <v>0</v>
      </c>
      <c r="H21" s="225" t="s">
        <v>277</v>
      </c>
      <c r="I21" s="215">
        <f t="shared" si="3"/>
        <v>26733000</v>
      </c>
      <c r="J21" s="215">
        <f t="shared" si="3"/>
        <v>4721597.6500000004</v>
      </c>
      <c r="K21" s="216">
        <f t="shared" si="5"/>
        <v>0.17662056821157374</v>
      </c>
      <c r="L21" s="215">
        <v>18765000</v>
      </c>
      <c r="M21" s="217">
        <v>8335070.04</v>
      </c>
      <c r="N21" s="216">
        <f t="shared" si="1"/>
        <v>0.444181723421263</v>
      </c>
      <c r="O21" s="215">
        <v>7968000</v>
      </c>
      <c r="P21" s="215">
        <v>-3613472.39</v>
      </c>
      <c r="Q21" s="216">
        <f t="shared" si="2"/>
        <v>-0.45349804091365464</v>
      </c>
    </row>
    <row r="22" spans="1:17" s="195" customFormat="1" x14ac:dyDescent="0.25">
      <c r="A22" s="223" t="s">
        <v>328</v>
      </c>
      <c r="B22" s="224" t="s">
        <v>329</v>
      </c>
      <c r="C22" s="215">
        <v>16699000</v>
      </c>
      <c r="D22" s="215">
        <v>1976931.39</v>
      </c>
      <c r="E22" s="216">
        <f t="shared" si="4"/>
        <v>0.11838621414455955</v>
      </c>
      <c r="F22" s="215">
        <v>0</v>
      </c>
      <c r="G22" s="215">
        <v>0</v>
      </c>
      <c r="H22" s="225" t="s">
        <v>277</v>
      </c>
      <c r="I22" s="215">
        <f t="shared" si="3"/>
        <v>16699000</v>
      </c>
      <c r="J22" s="215">
        <f t="shared" si="3"/>
        <v>1976931.39</v>
      </c>
      <c r="K22" s="216">
        <f t="shared" si="5"/>
        <v>0.11838621414455955</v>
      </c>
      <c r="L22" s="215">
        <v>14300000</v>
      </c>
      <c r="M22" s="217">
        <v>1788104.71</v>
      </c>
      <c r="N22" s="216">
        <f t="shared" si="1"/>
        <v>0.12504228741258741</v>
      </c>
      <c r="O22" s="215">
        <v>2399000</v>
      </c>
      <c r="P22" s="215">
        <v>188826.68</v>
      </c>
      <c r="Q22" s="216">
        <f t="shared" si="2"/>
        <v>7.8710579408086706E-2</v>
      </c>
    </row>
    <row r="23" spans="1:17" s="195" customFormat="1" x14ac:dyDescent="0.25">
      <c r="A23" s="223" t="s">
        <v>330</v>
      </c>
      <c r="B23" s="224" t="s">
        <v>331</v>
      </c>
      <c r="C23" s="215">
        <v>33902120</v>
      </c>
      <c r="D23" s="215">
        <v>17226395.920000002</v>
      </c>
      <c r="E23" s="216">
        <f t="shared" si="4"/>
        <v>0.50812149564687992</v>
      </c>
      <c r="F23" s="215">
        <v>33710000</v>
      </c>
      <c r="G23" s="215">
        <v>17121075.920000002</v>
      </c>
      <c r="H23" s="216">
        <f t="shared" si="0"/>
        <v>0.50789308573123704</v>
      </c>
      <c r="I23" s="215">
        <f t="shared" si="3"/>
        <v>192120</v>
      </c>
      <c r="J23" s="215">
        <f t="shared" si="3"/>
        <v>105320</v>
      </c>
      <c r="K23" s="216">
        <f t="shared" si="5"/>
        <v>0.54819904226525085</v>
      </c>
      <c r="L23" s="215">
        <v>75000</v>
      </c>
      <c r="M23" s="217">
        <v>40380</v>
      </c>
      <c r="N23" s="216">
        <f t="shared" si="1"/>
        <v>0.53839999999999999</v>
      </c>
      <c r="O23" s="215">
        <v>117120</v>
      </c>
      <c r="P23" s="215">
        <v>64940</v>
      </c>
      <c r="Q23" s="216">
        <f t="shared" si="2"/>
        <v>0.55447404371584696</v>
      </c>
    </row>
    <row r="24" spans="1:17" s="195" customFormat="1" ht="51.75" x14ac:dyDescent="0.25">
      <c r="A24" s="223" t="s">
        <v>332</v>
      </c>
      <c r="B24" s="224" t="s">
        <v>333</v>
      </c>
      <c r="C24" s="215">
        <v>30158266.530000001</v>
      </c>
      <c r="D24" s="215">
        <v>13685805.640000001</v>
      </c>
      <c r="E24" s="216">
        <f t="shared" si="4"/>
        <v>0.45379947903789547</v>
      </c>
      <c r="F24" s="215">
        <v>16566900</v>
      </c>
      <c r="G24" s="215">
        <v>7301007.2699999996</v>
      </c>
      <c r="H24" s="216">
        <f t="shared" si="0"/>
        <v>0.44069845716458717</v>
      </c>
      <c r="I24" s="215">
        <f t="shared" si="3"/>
        <v>13591366.529999999</v>
      </c>
      <c r="J24" s="215">
        <f t="shared" si="3"/>
        <v>6384798.3699999992</v>
      </c>
      <c r="K24" s="216">
        <f t="shared" si="5"/>
        <v>0.46976868410596823</v>
      </c>
      <c r="L24" s="215">
        <v>13139664.09</v>
      </c>
      <c r="M24" s="217">
        <v>6291344.8499999996</v>
      </c>
      <c r="N24" s="216">
        <f t="shared" si="1"/>
        <v>0.47880560773148345</v>
      </c>
      <c r="O24" s="215">
        <v>451702.44</v>
      </c>
      <c r="P24" s="215">
        <v>93453.52</v>
      </c>
      <c r="Q24" s="216">
        <f t="shared" si="2"/>
        <v>0.20689177592221997</v>
      </c>
    </row>
    <row r="25" spans="1:17" s="195" customFormat="1" ht="26.25" x14ac:dyDescent="0.25">
      <c r="A25" s="223" t="s">
        <v>334</v>
      </c>
      <c r="B25" s="224" t="s">
        <v>335</v>
      </c>
      <c r="C25" s="215">
        <v>1820000</v>
      </c>
      <c r="D25" s="215">
        <v>859912.47</v>
      </c>
      <c r="E25" s="216">
        <f t="shared" si="4"/>
        <v>0.47247937912087912</v>
      </c>
      <c r="F25" s="215">
        <v>1820000</v>
      </c>
      <c r="G25" s="215">
        <v>859912.47</v>
      </c>
      <c r="H25" s="216">
        <f t="shared" si="0"/>
        <v>0.47247937912087912</v>
      </c>
      <c r="I25" s="215">
        <f t="shared" ref="I25:J39" si="6">L25+O25</f>
        <v>0</v>
      </c>
      <c r="J25" s="215">
        <f t="shared" si="6"/>
        <v>0</v>
      </c>
      <c r="K25" s="225" t="s">
        <v>277</v>
      </c>
      <c r="L25" s="215">
        <v>0</v>
      </c>
      <c r="M25" s="217">
        <v>0</v>
      </c>
      <c r="N25" s="225" t="s">
        <v>277</v>
      </c>
      <c r="O25" s="215">
        <v>0</v>
      </c>
      <c r="P25" s="215">
        <v>0</v>
      </c>
      <c r="Q25" s="225" t="s">
        <v>277</v>
      </c>
    </row>
    <row r="26" spans="1:17" s="195" customFormat="1" ht="39" x14ac:dyDescent="0.25">
      <c r="A26" s="223" t="s">
        <v>336</v>
      </c>
      <c r="B26" s="224" t="s">
        <v>337</v>
      </c>
      <c r="C26" s="215">
        <v>87754644.239999995</v>
      </c>
      <c r="D26" s="215">
        <v>43915382.719999999</v>
      </c>
      <c r="E26" s="216">
        <f t="shared" si="4"/>
        <v>0.50043371607656351</v>
      </c>
      <c r="F26" s="215">
        <v>84497300</v>
      </c>
      <c r="G26" s="215">
        <v>41589379.119999997</v>
      </c>
      <c r="H26" s="216">
        <f t="shared" si="0"/>
        <v>0.49219772844812787</v>
      </c>
      <c r="I26" s="215">
        <f t="shared" si="6"/>
        <v>3257344.24</v>
      </c>
      <c r="J26" s="215">
        <f t="shared" si="6"/>
        <v>2326003.6</v>
      </c>
      <c r="K26" s="216">
        <f t="shared" si="5"/>
        <v>0.71407976210705937</v>
      </c>
      <c r="L26" s="215">
        <v>3058700</v>
      </c>
      <c r="M26" s="217">
        <v>2270249.36</v>
      </c>
      <c r="N26" s="216">
        <f t="shared" si="1"/>
        <v>0.74222688070095133</v>
      </c>
      <c r="O26" s="215">
        <v>198644.24</v>
      </c>
      <c r="P26" s="215">
        <v>55754.239999999998</v>
      </c>
      <c r="Q26" s="216">
        <f t="shared" si="2"/>
        <v>0.28067383177080796</v>
      </c>
    </row>
    <row r="27" spans="1:17" s="195" customFormat="1" ht="39" x14ac:dyDescent="0.25">
      <c r="A27" s="223" t="s">
        <v>338</v>
      </c>
      <c r="B27" s="224" t="s">
        <v>339</v>
      </c>
      <c r="C27" s="215">
        <v>2972232.01</v>
      </c>
      <c r="D27" s="215">
        <v>2487511.2999999998</v>
      </c>
      <c r="E27" s="216">
        <f t="shared" si="4"/>
        <v>0.83691693368176867</v>
      </c>
      <c r="F27" s="215">
        <v>1137200</v>
      </c>
      <c r="G27" s="215">
        <v>756143.76</v>
      </c>
      <c r="H27" s="216">
        <f t="shared" si="0"/>
        <v>0.66491712979247275</v>
      </c>
      <c r="I27" s="215">
        <f t="shared" si="6"/>
        <v>1835032.01</v>
      </c>
      <c r="J27" s="215">
        <f t="shared" si="6"/>
        <v>1731367.54</v>
      </c>
      <c r="K27" s="216">
        <f t="shared" si="5"/>
        <v>0.94350808627038607</v>
      </c>
      <c r="L27" s="215">
        <v>1689204.01</v>
      </c>
      <c r="M27" s="217">
        <v>1585539.54</v>
      </c>
      <c r="N27" s="216">
        <f t="shared" si="1"/>
        <v>0.93863117220518555</v>
      </c>
      <c r="O27" s="215">
        <v>145828</v>
      </c>
      <c r="P27" s="215">
        <v>145828</v>
      </c>
      <c r="Q27" s="216">
        <f t="shared" si="2"/>
        <v>1</v>
      </c>
    </row>
    <row r="28" spans="1:17" s="195" customFormat="1" ht="26.25" x14ac:dyDescent="0.25">
      <c r="A28" s="223" t="s">
        <v>340</v>
      </c>
      <c r="B28" s="224" t="s">
        <v>341</v>
      </c>
      <c r="C28" s="215">
        <v>11420736.49</v>
      </c>
      <c r="D28" s="215">
        <v>7883286.5899999999</v>
      </c>
      <c r="E28" s="216">
        <f t="shared" si="4"/>
        <v>0.69026078982757444</v>
      </c>
      <c r="F28" s="215">
        <v>7912600</v>
      </c>
      <c r="G28" s="215">
        <v>4741205.57</v>
      </c>
      <c r="H28" s="216">
        <f t="shared" si="0"/>
        <v>0.59919692262972979</v>
      </c>
      <c r="I28" s="215">
        <f t="shared" si="6"/>
        <v>3508136.4899999998</v>
      </c>
      <c r="J28" s="215">
        <f t="shared" si="6"/>
        <v>3142081.02</v>
      </c>
      <c r="K28" s="216">
        <f t="shared" si="5"/>
        <v>0.89565529418725676</v>
      </c>
      <c r="L28" s="215">
        <v>3373582.42</v>
      </c>
      <c r="M28" s="217">
        <v>2999378.93</v>
      </c>
      <c r="N28" s="216">
        <f t="shared" si="1"/>
        <v>0.8890783021094828</v>
      </c>
      <c r="O28" s="215">
        <v>134554.07</v>
      </c>
      <c r="P28" s="215">
        <v>142702.09</v>
      </c>
      <c r="Q28" s="216">
        <f t="shared" si="2"/>
        <v>1.0605557304955546</v>
      </c>
    </row>
    <row r="29" spans="1:17" s="195" customFormat="1" x14ac:dyDescent="0.25">
      <c r="A29" s="223" t="s">
        <v>342</v>
      </c>
      <c r="B29" s="224" t="s">
        <v>343</v>
      </c>
      <c r="C29" s="215">
        <v>5550000</v>
      </c>
      <c r="D29" s="215">
        <v>3835033.61</v>
      </c>
      <c r="E29" s="216">
        <f t="shared" si="4"/>
        <v>0.69099704684684682</v>
      </c>
      <c r="F29" s="215">
        <v>50000</v>
      </c>
      <c r="G29" s="215">
        <v>32423.56</v>
      </c>
      <c r="H29" s="216">
        <f t="shared" si="0"/>
        <v>0.64847120000000003</v>
      </c>
      <c r="I29" s="215">
        <f t="shared" si="6"/>
        <v>5500000</v>
      </c>
      <c r="J29" s="215">
        <f t="shared" si="6"/>
        <v>3802610.05</v>
      </c>
      <c r="K29" s="216">
        <f t="shared" si="5"/>
        <v>0.69138364545454545</v>
      </c>
      <c r="L29" s="215">
        <v>5500000</v>
      </c>
      <c r="M29" s="217">
        <v>3802305.46</v>
      </c>
      <c r="N29" s="216">
        <f t="shared" si="1"/>
        <v>0.6913282654545454</v>
      </c>
      <c r="O29" s="215">
        <v>0</v>
      </c>
      <c r="P29" s="215">
        <v>304.58999999999997</v>
      </c>
      <c r="Q29" s="225" t="s">
        <v>277</v>
      </c>
    </row>
    <row r="30" spans="1:17" s="195" customFormat="1" x14ac:dyDescent="0.25">
      <c r="A30" s="223" t="s">
        <v>344</v>
      </c>
      <c r="B30" s="224" t="s">
        <v>345</v>
      </c>
      <c r="C30" s="215">
        <v>3071256789.0100002</v>
      </c>
      <c r="D30" s="215">
        <v>1457735903.1800001</v>
      </c>
      <c r="E30" s="216">
        <f t="shared" si="4"/>
        <v>0.47463823552503787</v>
      </c>
      <c r="F30" s="215">
        <v>2876853219.04</v>
      </c>
      <c r="G30" s="215">
        <v>1447140568.0799999</v>
      </c>
      <c r="H30" s="216">
        <f t="shared" si="0"/>
        <v>0.50302898962739151</v>
      </c>
      <c r="I30" s="215">
        <f t="shared" si="6"/>
        <v>570990224.06999993</v>
      </c>
      <c r="J30" s="215">
        <f t="shared" si="6"/>
        <v>182984655.74000001</v>
      </c>
      <c r="K30" s="216">
        <f t="shared" si="5"/>
        <v>0.32046898182545275</v>
      </c>
      <c r="L30" s="215">
        <v>348814419.87</v>
      </c>
      <c r="M30" s="217">
        <v>89243671.930000007</v>
      </c>
      <c r="N30" s="216">
        <f t="shared" si="1"/>
        <v>0.25584857404478956</v>
      </c>
      <c r="O30" s="215">
        <v>222175804.19999999</v>
      </c>
      <c r="P30" s="215">
        <v>93740983.810000002</v>
      </c>
      <c r="Q30" s="216">
        <f t="shared" si="2"/>
        <v>0.42192255879319557</v>
      </c>
    </row>
    <row r="31" spans="1:17" s="195" customFormat="1" ht="51.75" x14ac:dyDescent="0.25">
      <c r="A31" s="223" t="s">
        <v>346</v>
      </c>
      <c r="B31" s="224" t="s">
        <v>347</v>
      </c>
      <c r="C31" s="215">
        <v>3053011710.2800002</v>
      </c>
      <c r="D31" s="215">
        <v>1443730920.1199999</v>
      </c>
      <c r="E31" s="216">
        <f t="shared" si="4"/>
        <v>0.47288744922226039</v>
      </c>
      <c r="F31" s="215">
        <v>2878965295.6700001</v>
      </c>
      <c r="G31" s="215">
        <v>1449259346.9100001</v>
      </c>
      <c r="H31" s="216">
        <f t="shared" si="0"/>
        <v>0.50339590723434713</v>
      </c>
      <c r="I31" s="215">
        <f t="shared" si="6"/>
        <v>550633068.71000004</v>
      </c>
      <c r="J31" s="215">
        <f t="shared" si="6"/>
        <v>166860893.84999999</v>
      </c>
      <c r="K31" s="216">
        <f t="shared" si="5"/>
        <v>0.30303464018409693</v>
      </c>
      <c r="L31" s="215">
        <v>329311468.70999998</v>
      </c>
      <c r="M31" s="217">
        <v>73981114.239999995</v>
      </c>
      <c r="N31" s="216">
        <f t="shared" si="1"/>
        <v>0.2246539257493933</v>
      </c>
      <c r="O31" s="215">
        <v>221321600</v>
      </c>
      <c r="P31" s="215">
        <v>92879779.609999999</v>
      </c>
      <c r="Q31" s="216">
        <f t="shared" si="2"/>
        <v>0.41965980550474963</v>
      </c>
    </row>
    <row r="32" spans="1:17" s="195" customFormat="1" ht="26.25" x14ac:dyDescent="0.25">
      <c r="A32" s="223" t="s">
        <v>348</v>
      </c>
      <c r="B32" s="224" t="s">
        <v>349</v>
      </c>
      <c r="C32" s="215">
        <v>205043200</v>
      </c>
      <c r="D32" s="215">
        <v>94319872</v>
      </c>
      <c r="E32" s="216">
        <f t="shared" si="4"/>
        <v>0.46</v>
      </c>
      <c r="F32" s="215">
        <v>205043200</v>
      </c>
      <c r="G32" s="215">
        <v>94319872</v>
      </c>
      <c r="H32" s="216">
        <f t="shared" si="0"/>
        <v>0.46</v>
      </c>
      <c r="I32" s="215">
        <f t="shared" si="6"/>
        <v>293247000</v>
      </c>
      <c r="J32" s="215">
        <f t="shared" si="6"/>
        <v>125274684</v>
      </c>
      <c r="K32" s="216">
        <f t="shared" si="5"/>
        <v>0.42719851865492231</v>
      </c>
      <c r="L32" s="215">
        <v>112857600</v>
      </c>
      <c r="M32" s="217">
        <v>48097200</v>
      </c>
      <c r="N32" s="216">
        <f t="shared" si="1"/>
        <v>0.42617599523647498</v>
      </c>
      <c r="O32" s="215">
        <v>180389400</v>
      </c>
      <c r="P32" s="215">
        <v>77177484</v>
      </c>
      <c r="Q32" s="216">
        <f t="shared" si="2"/>
        <v>0.4278382432670656</v>
      </c>
    </row>
    <row r="33" spans="1:17" s="195" customFormat="1" ht="39" x14ac:dyDescent="0.25">
      <c r="A33" s="223" t="s">
        <v>350</v>
      </c>
      <c r="B33" s="224" t="s">
        <v>351</v>
      </c>
      <c r="C33" s="215">
        <v>405182410.27999997</v>
      </c>
      <c r="D33" s="215">
        <v>65289342.020000003</v>
      </c>
      <c r="E33" s="216">
        <f t="shared" si="4"/>
        <v>0.16113567707660859</v>
      </c>
      <c r="F33" s="215">
        <v>192988541.56999999</v>
      </c>
      <c r="G33" s="215">
        <v>42186978.329999998</v>
      </c>
      <c r="H33" s="216">
        <f t="shared" si="0"/>
        <v>0.21859835815536288</v>
      </c>
      <c r="I33" s="215">
        <f t="shared" si="6"/>
        <v>212193868.71000001</v>
      </c>
      <c r="J33" s="215">
        <f t="shared" si="6"/>
        <v>23102363.690000001</v>
      </c>
      <c r="K33" s="216">
        <f t="shared" si="5"/>
        <v>0.10887385121185296</v>
      </c>
      <c r="L33" s="215">
        <v>203019468.71000001</v>
      </c>
      <c r="M33" s="217">
        <v>21517814.82</v>
      </c>
      <c r="N33" s="216">
        <f t="shared" si="1"/>
        <v>0.10598892291820933</v>
      </c>
      <c r="O33" s="215">
        <v>9174400</v>
      </c>
      <c r="P33" s="215">
        <v>1584548.87</v>
      </c>
      <c r="Q33" s="216">
        <f t="shared" si="2"/>
        <v>0.17271416877397977</v>
      </c>
    </row>
    <row r="34" spans="1:17" s="195" customFormat="1" ht="26.25" x14ac:dyDescent="0.25">
      <c r="A34" s="223" t="s">
        <v>352</v>
      </c>
      <c r="B34" s="224" t="s">
        <v>353</v>
      </c>
      <c r="C34" s="215">
        <v>2291962900</v>
      </c>
      <c r="D34" s="215">
        <v>1206353363.9000001</v>
      </c>
      <c r="E34" s="216">
        <f t="shared" si="4"/>
        <v>0.52634070294069768</v>
      </c>
      <c r="F34" s="215">
        <v>2283753100</v>
      </c>
      <c r="G34" s="215">
        <v>1202600917.74</v>
      </c>
      <c r="H34" s="216">
        <f t="shared" si="0"/>
        <v>0.52658972536917414</v>
      </c>
      <c r="I34" s="215">
        <f t="shared" si="6"/>
        <v>8209800</v>
      </c>
      <c r="J34" s="215">
        <f t="shared" si="6"/>
        <v>3752446.16</v>
      </c>
      <c r="K34" s="216">
        <f t="shared" si="5"/>
        <v>0.45706913201296012</v>
      </c>
      <c r="L34" s="215">
        <v>2734000</v>
      </c>
      <c r="M34" s="217">
        <v>1292599.42</v>
      </c>
      <c r="N34" s="216">
        <f t="shared" si="1"/>
        <v>0.47278691294806141</v>
      </c>
      <c r="O34" s="215">
        <v>5475800</v>
      </c>
      <c r="P34" s="215">
        <v>2459846.7400000002</v>
      </c>
      <c r="Q34" s="216">
        <f t="shared" si="2"/>
        <v>0.44922143613718546</v>
      </c>
    </row>
    <row r="35" spans="1:17" s="195" customFormat="1" x14ac:dyDescent="0.25">
      <c r="A35" s="223" t="s">
        <v>276</v>
      </c>
      <c r="B35" s="224" t="s">
        <v>354</v>
      </c>
      <c r="C35" s="215">
        <v>150823200</v>
      </c>
      <c r="D35" s="215">
        <v>77768342.200000003</v>
      </c>
      <c r="E35" s="216">
        <f t="shared" si="4"/>
        <v>0.51562585994727606</v>
      </c>
      <c r="F35" s="215">
        <v>197180454.09999999</v>
      </c>
      <c r="G35" s="215">
        <v>110151578.84</v>
      </c>
      <c r="H35" s="216">
        <f t="shared" si="0"/>
        <v>0.55863335614460385</v>
      </c>
      <c r="I35" s="215">
        <f t="shared" si="6"/>
        <v>36982400</v>
      </c>
      <c r="J35" s="215">
        <f t="shared" si="6"/>
        <v>14731400</v>
      </c>
      <c r="K35" s="216">
        <f t="shared" si="5"/>
        <v>0.3983354244181016</v>
      </c>
      <c r="L35" s="215">
        <v>10700400</v>
      </c>
      <c r="M35" s="217">
        <v>3073500</v>
      </c>
      <c r="N35" s="216">
        <f t="shared" si="1"/>
        <v>0.28723225299988786</v>
      </c>
      <c r="O35" s="215">
        <v>26282000</v>
      </c>
      <c r="P35" s="215">
        <v>11657900</v>
      </c>
      <c r="Q35" s="216">
        <f t="shared" si="2"/>
        <v>0.4435697435507191</v>
      </c>
    </row>
    <row r="36" spans="1:17" s="195" customFormat="1" ht="39" x14ac:dyDescent="0.25">
      <c r="A36" s="223" t="s">
        <v>355</v>
      </c>
      <c r="B36" s="224" t="s">
        <v>356</v>
      </c>
      <c r="C36" s="215">
        <v>17608836.620000001</v>
      </c>
      <c r="D36" s="215">
        <v>14864936.619999999</v>
      </c>
      <c r="E36" s="216">
        <f t="shared" si="4"/>
        <v>0.8441748277178347</v>
      </c>
      <c r="F36" s="215">
        <v>0</v>
      </c>
      <c r="G36" s="215">
        <v>0</v>
      </c>
      <c r="H36" s="225" t="s">
        <v>277</v>
      </c>
      <c r="I36" s="215">
        <f t="shared" si="6"/>
        <v>17608836.620000001</v>
      </c>
      <c r="J36" s="215">
        <f t="shared" si="6"/>
        <v>14864936.619999999</v>
      </c>
      <c r="K36" s="216">
        <f t="shared" si="5"/>
        <v>0.8441748277178347</v>
      </c>
      <c r="L36" s="215">
        <v>17608836.620000001</v>
      </c>
      <c r="M36" s="217">
        <v>14864936.619999999</v>
      </c>
      <c r="N36" s="216">
        <f t="shared" si="1"/>
        <v>0.8441748277178347</v>
      </c>
      <c r="O36" s="215">
        <v>0</v>
      </c>
      <c r="P36" s="215">
        <v>0</v>
      </c>
      <c r="Q36" s="225" t="s">
        <v>277</v>
      </c>
    </row>
    <row r="37" spans="1:17" s="195" customFormat="1" ht="26.25" x14ac:dyDescent="0.25">
      <c r="A37" s="223" t="s">
        <v>357</v>
      </c>
      <c r="B37" s="224" t="s">
        <v>358</v>
      </c>
      <c r="C37" s="215">
        <v>3114012</v>
      </c>
      <c r="D37" s="215">
        <v>1619518.53</v>
      </c>
      <c r="E37" s="216">
        <f t="shared" si="4"/>
        <v>0.52007459508826559</v>
      </c>
      <c r="F37" s="215">
        <v>1338550</v>
      </c>
      <c r="G37" s="215">
        <v>1333550</v>
      </c>
      <c r="H37" s="216">
        <f t="shared" si="0"/>
        <v>0.99626461469500582</v>
      </c>
      <c r="I37" s="215">
        <f t="shared" si="6"/>
        <v>1775462</v>
      </c>
      <c r="J37" s="215">
        <f t="shared" si="6"/>
        <v>285968.53000000003</v>
      </c>
      <c r="K37" s="216">
        <f t="shared" si="5"/>
        <v>0.16106710816677577</v>
      </c>
      <c r="L37" s="215">
        <v>1773542</v>
      </c>
      <c r="M37" s="217">
        <v>277048.53000000003</v>
      </c>
      <c r="N37" s="216">
        <f t="shared" si="1"/>
        <v>0.15621199272416442</v>
      </c>
      <c r="O37" s="215">
        <v>1920</v>
      </c>
      <c r="P37" s="215">
        <v>8920</v>
      </c>
      <c r="Q37" s="216">
        <f t="shared" si="2"/>
        <v>4.645833333333333</v>
      </c>
    </row>
    <row r="38" spans="1:17" s="195" customFormat="1" ht="90" x14ac:dyDescent="0.25">
      <c r="A38" s="223" t="s">
        <v>359</v>
      </c>
      <c r="B38" s="224" t="s">
        <v>360</v>
      </c>
      <c r="C38" s="215">
        <v>0</v>
      </c>
      <c r="D38" s="215">
        <v>0</v>
      </c>
      <c r="E38" s="225" t="s">
        <v>277</v>
      </c>
      <c r="F38" s="215">
        <v>0</v>
      </c>
      <c r="G38" s="215">
        <v>0</v>
      </c>
      <c r="H38" s="225" t="s">
        <v>277</v>
      </c>
      <c r="I38" s="215">
        <f t="shared" si="6"/>
        <v>972856.74</v>
      </c>
      <c r="J38" s="215">
        <f t="shared" si="6"/>
        <v>972856.74</v>
      </c>
      <c r="K38" s="216">
        <f t="shared" si="5"/>
        <v>1</v>
      </c>
      <c r="L38" s="215">
        <v>120572.54</v>
      </c>
      <c r="M38" s="217">
        <v>120572.54</v>
      </c>
      <c r="N38" s="216">
        <f t="shared" si="1"/>
        <v>1</v>
      </c>
      <c r="O38" s="215">
        <v>852284.2</v>
      </c>
      <c r="P38" s="215">
        <v>852284.2</v>
      </c>
      <c r="Q38" s="216">
        <f t="shared" si="2"/>
        <v>1</v>
      </c>
    </row>
    <row r="39" spans="1:17" s="195" customFormat="1" ht="64.5" x14ac:dyDescent="0.25">
      <c r="A39" s="223" t="s">
        <v>361</v>
      </c>
      <c r="B39" s="224" t="s">
        <v>362</v>
      </c>
      <c r="C39" s="215">
        <v>-2477769.89</v>
      </c>
      <c r="D39" s="215">
        <v>-2479472.09</v>
      </c>
      <c r="E39" s="216">
        <f t="shared" si="4"/>
        <v>1.0006869887340506</v>
      </c>
      <c r="F39" s="215">
        <v>-3450626.63</v>
      </c>
      <c r="G39" s="215">
        <v>-3452328.83</v>
      </c>
      <c r="H39" s="216">
        <f t="shared" si="0"/>
        <v>1.0004933017050297</v>
      </c>
      <c r="I39" s="215">
        <f t="shared" si="6"/>
        <v>0</v>
      </c>
      <c r="J39" s="215">
        <f t="shared" si="6"/>
        <v>0</v>
      </c>
      <c r="K39" s="225" t="s">
        <v>277</v>
      </c>
      <c r="L39" s="215">
        <v>0</v>
      </c>
      <c r="M39" s="217">
        <v>0</v>
      </c>
      <c r="N39" s="225" t="s">
        <v>277</v>
      </c>
      <c r="O39" s="215">
        <v>0</v>
      </c>
      <c r="P39" s="215">
        <v>0</v>
      </c>
      <c r="Q39" s="225" t="s">
        <v>277</v>
      </c>
    </row>
    <row r="40" spans="1:17" s="195" customFormat="1" ht="15.75" thickBot="1" x14ac:dyDescent="0.3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</row>
    <row r="41" spans="1:17" s="195" customFormat="1" x14ac:dyDescent="0.25">
      <c r="A41" s="226"/>
      <c r="B41" s="228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198"/>
      <c r="Q41" s="229"/>
    </row>
  </sheetData>
  <mergeCells count="9">
    <mergeCell ref="A1:Q1"/>
    <mergeCell ref="F3:L3"/>
    <mergeCell ref="A4:A5"/>
    <mergeCell ref="B4:B5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6" sqref="F16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108" customWidth="1"/>
    <col min="8" max="8" width="12.85546875" style="108" customWidth="1"/>
    <col min="9" max="9" width="9.5703125" style="108" customWidth="1"/>
    <col min="10" max="10" width="8.140625" style="108" customWidth="1"/>
    <col min="11" max="11" width="11.7109375" style="108" customWidth="1"/>
    <col min="12" max="12" width="11" style="108" customWidth="1"/>
    <col min="13" max="13" width="8.42578125" style="108" customWidth="1"/>
    <col min="14" max="14" width="8.28515625" style="108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169"/>
      <c r="H1" s="169"/>
      <c r="I1" s="107"/>
      <c r="J1" s="107"/>
      <c r="K1" s="107"/>
      <c r="L1" s="107"/>
      <c r="M1" s="107"/>
    </row>
    <row r="2" spans="1:17" s="66" customFormat="1" ht="17.25" customHeight="1" x14ac:dyDescent="0.2">
      <c r="A2" s="152" t="s">
        <v>135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09"/>
      <c r="N2" s="110"/>
    </row>
    <row r="3" spans="1:17" s="66" customFormat="1" ht="14.25" customHeight="1" x14ac:dyDescent="0.2">
      <c r="A3" s="152" t="s">
        <v>136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09"/>
      <c r="N3" s="110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11"/>
      <c r="H4" s="111"/>
      <c r="I4" s="111"/>
      <c r="J4" s="111"/>
      <c r="K4" s="111"/>
      <c r="L4" s="111"/>
      <c r="M4" s="109"/>
      <c r="N4" s="110"/>
    </row>
    <row r="5" spans="1:17" s="66" customFormat="1" ht="14.25" customHeight="1" x14ac:dyDescent="0.2">
      <c r="A5" s="68"/>
      <c r="C5" s="152" t="s">
        <v>270</v>
      </c>
      <c r="D5" s="153"/>
      <c r="E5" s="153"/>
      <c r="F5" s="93"/>
      <c r="G5" s="112"/>
      <c r="H5" s="112"/>
      <c r="I5" s="112"/>
      <c r="J5" s="116"/>
      <c r="K5" s="112"/>
      <c r="L5" s="112"/>
      <c r="M5" s="109"/>
      <c r="N5" s="110"/>
    </row>
    <row r="6" spans="1:17" s="66" customFormat="1" ht="0.75" customHeight="1" x14ac:dyDescent="0.2">
      <c r="A6" s="154"/>
      <c r="B6" s="154"/>
      <c r="C6" s="154"/>
      <c r="D6" s="154"/>
      <c r="E6" s="155"/>
      <c r="F6" s="155"/>
      <c r="G6" s="155"/>
      <c r="H6" s="112"/>
      <c r="I6" s="112"/>
      <c r="J6" s="116"/>
      <c r="K6" s="112"/>
      <c r="L6" s="112"/>
      <c r="M6" s="113"/>
      <c r="N6" s="110"/>
    </row>
    <row r="7" spans="1:17" s="66" customFormat="1" ht="12.95" customHeight="1" x14ac:dyDescent="0.2">
      <c r="A7" s="156" t="s">
        <v>263</v>
      </c>
      <c r="B7" s="156"/>
      <c r="C7" s="8"/>
      <c r="D7" s="8"/>
      <c r="E7" s="94"/>
      <c r="F7" s="94"/>
      <c r="G7" s="168"/>
      <c r="H7" s="168"/>
      <c r="I7" s="112"/>
      <c r="J7" s="116"/>
      <c r="K7" s="112"/>
      <c r="L7" s="112"/>
      <c r="M7" s="113"/>
      <c r="N7" s="110"/>
    </row>
    <row r="8" spans="1:17" ht="18.75" customHeight="1" x14ac:dyDescent="0.2">
      <c r="A8" s="157"/>
      <c r="B8" s="159"/>
      <c r="C8" s="162" t="s">
        <v>130</v>
      </c>
      <c r="D8" s="162"/>
      <c r="E8" s="162"/>
      <c r="F8" s="163"/>
      <c r="G8" s="161" t="s">
        <v>126</v>
      </c>
      <c r="H8" s="161"/>
      <c r="I8" s="161"/>
      <c r="J8" s="161"/>
      <c r="K8" s="151" t="s">
        <v>127</v>
      </c>
      <c r="L8" s="151"/>
      <c r="M8" s="151"/>
      <c r="N8" s="151"/>
    </row>
    <row r="9" spans="1:17" ht="63.75" customHeight="1" x14ac:dyDescent="0.2">
      <c r="A9" s="158"/>
      <c r="B9" s="160"/>
      <c r="C9" s="9" t="s">
        <v>131</v>
      </c>
      <c r="D9" s="9" t="s">
        <v>132</v>
      </c>
      <c r="E9" s="10" t="s">
        <v>128</v>
      </c>
      <c r="F9" s="9" t="s">
        <v>129</v>
      </c>
      <c r="G9" s="119" t="s">
        <v>125</v>
      </c>
      <c r="H9" s="119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25">
        <v>13</v>
      </c>
      <c r="N10" s="123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9">
        <f>C13+C22+C24+C28+C36+C43+C50+C53+C58+C62+C64+C40</f>
        <v>4815253.8</v>
      </c>
      <c r="D11" s="99">
        <f>D13+D22+D24+D28+D36+D43+D50+D53+D58+D62+D64+D40</f>
        <v>2147492.9</v>
      </c>
      <c r="E11" s="99">
        <f>D11/C11*100</f>
        <v>44.597709470682524</v>
      </c>
      <c r="F11" s="5">
        <f>F13+F22+F24+F28+F36+F43+F50+F53+F58+F62+F64+F40</f>
        <v>100</v>
      </c>
      <c r="G11" s="99">
        <f>G13+G22+G24+G28+G36+G40+G43+G50+G53+G58+G62+G64</f>
        <v>4193558.3</v>
      </c>
      <c r="H11" s="99">
        <f>H13+H22+H24+H28+H36+H40+H43+H50+H53+H58+H62+H64</f>
        <v>1969996</v>
      </c>
      <c r="I11" s="99">
        <f>H11/G11*100</f>
        <v>46.976716646576726</v>
      </c>
      <c r="J11" s="5">
        <f>J13+J22+J24+J28+J36+J43+J50+J53+J58+J62+J64+J40</f>
        <v>100</v>
      </c>
      <c r="K11" s="99">
        <f>K13+K22+K24+K28+K36+K43+K50+K53+K58+K62+K64+K40</f>
        <v>998282.1</v>
      </c>
      <c r="L11" s="99">
        <f>L13+L22+L24+L28+L36+L43+L50+L53+L58+L62+L64+L40</f>
        <v>349886.20000000007</v>
      </c>
      <c r="M11" s="137">
        <f>L11/K11*100</f>
        <v>35.04883038571964</v>
      </c>
      <c r="N11" s="5">
        <f>N13+N22+N24+N28+N36+N43+N50+N53+N58+N62+N64+N40</f>
        <v>93.67677261921159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9"/>
      <c r="F12" s="12"/>
      <c r="G12" s="147" t="s">
        <v>42</v>
      </c>
      <c r="H12" s="147"/>
      <c r="I12" s="132"/>
      <c r="J12" s="147"/>
      <c r="K12" s="99"/>
      <c r="L12" s="99"/>
      <c r="M12" s="137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3">
        <f>G13+K13-25543.9</f>
        <v>629989.29999999993</v>
      </c>
      <c r="D13" s="103">
        <f>H13+L13-11569.9</f>
        <v>276096</v>
      </c>
      <c r="E13" s="99">
        <f t="shared" ref="E13:E20" si="0">D13/C13*100</f>
        <v>43.825506242725083</v>
      </c>
      <c r="F13" s="5">
        <f>D13*100/D11</f>
        <v>12.856666487698284</v>
      </c>
      <c r="G13" s="99">
        <f>G14+G15+G16+G17+G18+G19+G20+G21</f>
        <v>283995</v>
      </c>
      <c r="H13" s="99">
        <f>H14+H15+H16+H17+H18+H19+H20+H21</f>
        <v>122646</v>
      </c>
      <c r="I13" s="99">
        <f t="shared" ref="I13:I21" si="1">H13/G13*100</f>
        <v>43.185971584006758</v>
      </c>
      <c r="J13" s="5">
        <f>H13*100/H11</f>
        <v>6.2256979201988232</v>
      </c>
      <c r="K13" s="99">
        <f>K14+K15+K16+K17+K18+K19+K20+K21</f>
        <v>371538.19999999995</v>
      </c>
      <c r="L13" s="99">
        <f>L14+L15+L16+L17+L18+L19+L20+L21</f>
        <v>165019.90000000002</v>
      </c>
      <c r="M13" s="137">
        <f>L13/K13*100</f>
        <v>44.415325261305576</v>
      </c>
      <c r="N13" s="5">
        <f>L13*100/L11</f>
        <v>47.163877855142609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100">
        <f>G14+K14</f>
        <v>48236.700000000004</v>
      </c>
      <c r="D14" s="100">
        <f>H14+L14</f>
        <v>21783</v>
      </c>
      <c r="E14" s="101">
        <f t="shared" si="0"/>
        <v>45.158561841917042</v>
      </c>
      <c r="F14" s="101"/>
      <c r="G14" s="101">
        <v>6784.8</v>
      </c>
      <c r="H14" s="101">
        <v>3462.4</v>
      </c>
      <c r="I14" s="101">
        <f t="shared" si="1"/>
        <v>51.03171795778799</v>
      </c>
      <c r="J14" s="101"/>
      <c r="K14" s="101">
        <v>41451.9</v>
      </c>
      <c r="L14" s="101">
        <v>18320.599999999999</v>
      </c>
      <c r="M14" s="138">
        <f>L14/K14*100</f>
        <v>44.197250306982305</v>
      </c>
      <c r="N14" s="5"/>
    </row>
    <row r="15" spans="1:17" ht="51.75" customHeight="1" x14ac:dyDescent="0.2">
      <c r="A15" s="78" t="s">
        <v>79</v>
      </c>
      <c r="B15" s="79" t="s">
        <v>120</v>
      </c>
      <c r="C15" s="100">
        <f>G15+K15</f>
        <v>7323.7</v>
      </c>
      <c r="D15" s="100">
        <f t="shared" ref="D15:D21" si="2">H15+L15</f>
        <v>3315.3</v>
      </c>
      <c r="E15" s="101">
        <f t="shared" si="0"/>
        <v>45.268102188784361</v>
      </c>
      <c r="F15" s="101"/>
      <c r="G15" s="101">
        <v>7323.7</v>
      </c>
      <c r="H15" s="101">
        <v>3315.3</v>
      </c>
      <c r="I15" s="101">
        <f t="shared" si="1"/>
        <v>45.268102188784361</v>
      </c>
      <c r="J15" s="101"/>
      <c r="K15" s="101"/>
      <c r="L15" s="101"/>
      <c r="M15" s="137"/>
      <c r="N15" s="5"/>
    </row>
    <row r="16" spans="1:17" ht="59.25" customHeight="1" x14ac:dyDescent="0.2">
      <c r="A16" s="78" t="s">
        <v>75</v>
      </c>
      <c r="B16" s="79" t="s">
        <v>21</v>
      </c>
      <c r="C16" s="101">
        <f>G16+K16-25543.9</f>
        <v>394523.29999999993</v>
      </c>
      <c r="D16" s="101">
        <f>H16+L16-11569.9</f>
        <v>175320.00000000003</v>
      </c>
      <c r="E16" s="101">
        <f t="shared" si="0"/>
        <v>44.438440011020916</v>
      </c>
      <c r="F16" s="101"/>
      <c r="G16" s="101">
        <v>109186.6</v>
      </c>
      <c r="H16" s="101">
        <v>48697.2</v>
      </c>
      <c r="I16" s="101">
        <f t="shared" si="1"/>
        <v>44.599978385626073</v>
      </c>
      <c r="J16" s="101"/>
      <c r="K16" s="101">
        <v>310880.59999999998</v>
      </c>
      <c r="L16" s="101">
        <v>138192.70000000001</v>
      </c>
      <c r="M16" s="138">
        <f t="shared" ref="M16:M21" si="3">L16/K16*100</f>
        <v>44.452017912986534</v>
      </c>
      <c r="N16" s="5"/>
    </row>
    <row r="17" spans="1:17" ht="15.75" customHeight="1" x14ac:dyDescent="0.2">
      <c r="A17" s="78" t="s">
        <v>53</v>
      </c>
      <c r="B17" s="79" t="s">
        <v>24</v>
      </c>
      <c r="C17" s="101">
        <f t="shared" ref="C17:C20" si="4">G17+K17</f>
        <v>16.8</v>
      </c>
      <c r="D17" s="101">
        <f t="shared" si="2"/>
        <v>16.8</v>
      </c>
      <c r="E17" s="101">
        <f t="shared" si="0"/>
        <v>100</v>
      </c>
      <c r="F17" s="101"/>
      <c r="G17" s="101">
        <v>16.8</v>
      </c>
      <c r="H17" s="101">
        <v>16.8</v>
      </c>
      <c r="I17" s="101">
        <f t="shared" si="1"/>
        <v>100</v>
      </c>
      <c r="J17" s="101"/>
      <c r="K17" s="101"/>
      <c r="L17" s="101"/>
      <c r="M17" s="138"/>
      <c r="N17" s="6"/>
    </row>
    <row r="18" spans="1:17" ht="47.25" customHeight="1" x14ac:dyDescent="0.2">
      <c r="A18" s="78" t="s">
        <v>64</v>
      </c>
      <c r="B18" s="79" t="s">
        <v>60</v>
      </c>
      <c r="C18" s="101">
        <f t="shared" si="4"/>
        <v>77032.099999999991</v>
      </c>
      <c r="D18" s="101">
        <f t="shared" si="2"/>
        <v>32856.699999999997</v>
      </c>
      <c r="E18" s="101">
        <f t="shared" si="0"/>
        <v>42.653257538091268</v>
      </c>
      <c r="F18" s="101"/>
      <c r="G18" s="101">
        <v>74225.399999999994</v>
      </c>
      <c r="H18" s="101">
        <v>31547.200000000001</v>
      </c>
      <c r="I18" s="101">
        <f t="shared" si="1"/>
        <v>42.501892883029264</v>
      </c>
      <c r="J18" s="101"/>
      <c r="K18" s="101">
        <v>2806.7</v>
      </c>
      <c r="L18" s="101">
        <v>1309.5</v>
      </c>
      <c r="M18" s="138">
        <f t="shared" si="3"/>
        <v>46.656215484376673</v>
      </c>
      <c r="N18" s="6"/>
    </row>
    <row r="19" spans="1:17" ht="27" customHeight="1" x14ac:dyDescent="0.2">
      <c r="A19" s="78" t="s">
        <v>18</v>
      </c>
      <c r="B19" s="79" t="s">
        <v>63</v>
      </c>
      <c r="C19" s="101">
        <f t="shared" si="4"/>
        <v>4824.6000000000004</v>
      </c>
      <c r="D19" s="101">
        <f t="shared" si="2"/>
        <v>4824.6000000000004</v>
      </c>
      <c r="E19" s="101">
        <f t="shared" si="0"/>
        <v>100</v>
      </c>
      <c r="F19" s="101"/>
      <c r="G19" s="101">
        <v>0</v>
      </c>
      <c r="H19" s="101">
        <v>0</v>
      </c>
      <c r="I19" s="101">
        <v>0</v>
      </c>
      <c r="J19" s="101"/>
      <c r="K19" s="101">
        <v>4824.6000000000004</v>
      </c>
      <c r="L19" s="101">
        <v>4824.6000000000004</v>
      </c>
      <c r="M19" s="138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1">
        <f t="shared" si="4"/>
        <v>1679.3</v>
      </c>
      <c r="D20" s="101">
        <f t="shared" si="2"/>
        <v>0</v>
      </c>
      <c r="E20" s="101">
        <f t="shared" si="0"/>
        <v>0</v>
      </c>
      <c r="F20" s="101"/>
      <c r="G20" s="101">
        <v>1000</v>
      </c>
      <c r="H20" s="101">
        <v>0</v>
      </c>
      <c r="I20" s="101">
        <f t="shared" si="1"/>
        <v>0</v>
      </c>
      <c r="J20" s="101"/>
      <c r="K20" s="101">
        <v>679.3</v>
      </c>
      <c r="L20" s="101">
        <v>0</v>
      </c>
      <c r="M20" s="138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1">
        <f>G21+K21</f>
        <v>96352.8</v>
      </c>
      <c r="D21" s="101">
        <f t="shared" si="2"/>
        <v>37979.599999999999</v>
      </c>
      <c r="E21" s="101">
        <f t="shared" ref="E21:E34" si="5">D21/C21*100</f>
        <v>39.417225031343143</v>
      </c>
      <c r="F21" s="101"/>
      <c r="G21" s="101">
        <v>85457.7</v>
      </c>
      <c r="H21" s="101">
        <v>35607.1</v>
      </c>
      <c r="I21" s="101">
        <f t="shared" si="1"/>
        <v>41.666344870035118</v>
      </c>
      <c r="J21" s="101"/>
      <c r="K21" s="101">
        <v>10895.1</v>
      </c>
      <c r="L21" s="101">
        <v>2372.5</v>
      </c>
      <c r="M21" s="138">
        <f t="shared" si="3"/>
        <v>21.775844186836281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9">
        <f>G22+K22</f>
        <v>8190.2</v>
      </c>
      <c r="D22" s="99">
        <f>H22+L22</f>
        <v>3752.4</v>
      </c>
      <c r="E22" s="99">
        <f t="shared" si="5"/>
        <v>45.815730995580083</v>
      </c>
      <c r="F22" s="5">
        <f>D22*100/D11</f>
        <v>0.17473398864322207</v>
      </c>
      <c r="G22" s="99">
        <v>0</v>
      </c>
      <c r="H22" s="99">
        <v>0</v>
      </c>
      <c r="I22" s="99">
        <v>0</v>
      </c>
      <c r="J22" s="5">
        <f>H22*100/H11</f>
        <v>0</v>
      </c>
      <c r="K22" s="99">
        <f>K23</f>
        <v>8190.2</v>
      </c>
      <c r="L22" s="99">
        <f>L23</f>
        <v>3752.4</v>
      </c>
      <c r="M22" s="137">
        <f t="shared" ref="M22:M33" si="6">L22/K22*100</f>
        <v>45.815730995580083</v>
      </c>
      <c r="N22" s="5">
        <f>L22*100/L11</f>
        <v>1.0724629893948374</v>
      </c>
    </row>
    <row r="23" spans="1:17" ht="27.75" customHeight="1" x14ac:dyDescent="0.2">
      <c r="A23" s="80" t="s">
        <v>41</v>
      </c>
      <c r="B23" s="79" t="s">
        <v>66</v>
      </c>
      <c r="C23" s="101">
        <f t="shared" ref="C23:C33" si="7">G23+K23</f>
        <v>8190.2</v>
      </c>
      <c r="D23" s="101">
        <f t="shared" ref="D23:D32" si="8">H23+L23</f>
        <v>3752.4</v>
      </c>
      <c r="E23" s="101">
        <f t="shared" si="5"/>
        <v>45.815730995580083</v>
      </c>
      <c r="F23" s="101"/>
      <c r="G23" s="101">
        <v>0</v>
      </c>
      <c r="H23" s="101">
        <v>0</v>
      </c>
      <c r="I23" s="101">
        <v>0</v>
      </c>
      <c r="J23" s="101"/>
      <c r="K23" s="101">
        <v>8190.2</v>
      </c>
      <c r="L23" s="101">
        <v>3752.4</v>
      </c>
      <c r="M23" s="138">
        <f t="shared" si="6"/>
        <v>45.815730995580083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9">
        <f>G24+K24</f>
        <v>41409.799999999996</v>
      </c>
      <c r="D24" s="99">
        <f>H24+L24</f>
        <v>8001.9000000000005</v>
      </c>
      <c r="E24" s="99">
        <f>D24/C24*100</f>
        <v>19.323686663543416</v>
      </c>
      <c r="F24" s="5">
        <f>D24*100/D11</f>
        <v>0.37261590015035673</v>
      </c>
      <c r="G24" s="99">
        <f>G25+G26+G27</f>
        <v>33518.6</v>
      </c>
      <c r="H24" s="99">
        <f>H25+H26+H27</f>
        <v>6691.1</v>
      </c>
      <c r="I24" s="99">
        <f>H24/G24*100</f>
        <v>19.962349262797375</v>
      </c>
      <c r="J24" s="5">
        <f>H24*100/H11</f>
        <v>0.33965043583844839</v>
      </c>
      <c r="K24" s="99">
        <f>K25+K26+K27</f>
        <v>7891.2</v>
      </c>
      <c r="L24" s="99">
        <f>L25+L26+L27</f>
        <v>1310.8</v>
      </c>
      <c r="M24" s="137">
        <f t="shared" si="6"/>
        <v>16.610908353609084</v>
      </c>
      <c r="N24" s="99">
        <f t="shared" ref="N24" si="9">N25+N26+N27</f>
        <v>0</v>
      </c>
    </row>
    <row r="25" spans="1:17" ht="26.25" hidden="1" customHeight="1" x14ac:dyDescent="0.2">
      <c r="A25" s="80" t="s">
        <v>252</v>
      </c>
      <c r="B25" s="79" t="s">
        <v>104</v>
      </c>
      <c r="C25" s="101">
        <f>G25+K25</f>
        <v>0</v>
      </c>
      <c r="D25" s="101">
        <f t="shared" si="8"/>
        <v>0</v>
      </c>
      <c r="E25" s="101" t="e">
        <f t="shared" si="5"/>
        <v>#DIV/0!</v>
      </c>
      <c r="F25" s="101"/>
      <c r="G25" s="101">
        <v>0</v>
      </c>
      <c r="H25" s="101">
        <v>0</v>
      </c>
      <c r="I25" s="101" t="e">
        <f t="shared" ref="I25:I27" si="10">H25/G25*100</f>
        <v>#DIV/0!</v>
      </c>
      <c r="J25" s="101"/>
      <c r="K25" s="101">
        <v>0</v>
      </c>
      <c r="L25" s="101">
        <v>0</v>
      </c>
      <c r="M25" s="138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1">
        <f>G26+K26</f>
        <v>41409.799999999996</v>
      </c>
      <c r="D26" s="101">
        <f t="shared" ref="D26" si="11">H26+L26</f>
        <v>8001.9000000000005</v>
      </c>
      <c r="E26" s="101">
        <f t="shared" ref="E26" si="12">D26/C26*100</f>
        <v>19.323686663543416</v>
      </c>
      <c r="F26" s="101"/>
      <c r="G26" s="101">
        <v>33518.6</v>
      </c>
      <c r="H26" s="101">
        <v>6691.1</v>
      </c>
      <c r="I26" s="101">
        <f t="shared" si="10"/>
        <v>19.962349262797375</v>
      </c>
      <c r="J26" s="101"/>
      <c r="K26" s="101">
        <v>7891.2</v>
      </c>
      <c r="L26" s="101">
        <v>1310.8</v>
      </c>
      <c r="M26" s="138">
        <f t="shared" ref="M26" si="13">L26/K26*100</f>
        <v>16.610908353609084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1">
        <f>G27+K27</f>
        <v>0</v>
      </c>
      <c r="D27" s="101">
        <f t="shared" si="8"/>
        <v>0</v>
      </c>
      <c r="E27" s="101" t="e">
        <f t="shared" si="5"/>
        <v>#DIV/0!</v>
      </c>
      <c r="F27" s="101"/>
      <c r="G27" s="148">
        <v>0</v>
      </c>
      <c r="H27" s="148">
        <v>0</v>
      </c>
      <c r="I27" s="148" t="e">
        <f t="shared" si="10"/>
        <v>#DIV/0!</v>
      </c>
      <c r="J27" s="148"/>
      <c r="K27" s="101">
        <v>0</v>
      </c>
      <c r="L27" s="101">
        <v>0</v>
      </c>
      <c r="M27" s="138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9">
        <f>G28+K28</f>
        <v>335792</v>
      </c>
      <c r="D28" s="99">
        <f t="shared" si="8"/>
        <v>65124</v>
      </c>
      <c r="E28" s="99">
        <f t="shared" si="5"/>
        <v>19.394148758755421</v>
      </c>
      <c r="F28" s="5">
        <f>D28*100/D11</f>
        <v>3.0325595022921847</v>
      </c>
      <c r="G28" s="99">
        <f>G29+G30+G31+G32+G33+G34+G35</f>
        <v>113077.59999999999</v>
      </c>
      <c r="H28" s="99">
        <f>H29+H30+H31+H32+H33+H34+H35</f>
        <v>13447.199999999999</v>
      </c>
      <c r="I28" s="99">
        <f>H28/G28*100</f>
        <v>11.892010442386468</v>
      </c>
      <c r="J28" s="5">
        <f>H28*100/H11</f>
        <v>0.68260037076217417</v>
      </c>
      <c r="K28" s="99">
        <f>K29+K30+K31+K32+K33+K34+K35</f>
        <v>222714.40000000002</v>
      </c>
      <c r="L28" s="99">
        <f>L29+L30+L31+L32+L33+L34+L35</f>
        <v>51676.800000000003</v>
      </c>
      <c r="M28" s="137">
        <f>L28/K28*100</f>
        <v>23.203169619925788</v>
      </c>
      <c r="N28" s="5">
        <f>L28*100/L11</f>
        <v>14.76960223066814</v>
      </c>
      <c r="P28" s="74"/>
    </row>
    <row r="29" spans="1:17" hidden="1" x14ac:dyDescent="0.2">
      <c r="A29" s="80" t="s">
        <v>99</v>
      </c>
      <c r="B29" s="79" t="s">
        <v>72</v>
      </c>
      <c r="C29" s="101">
        <f t="shared" si="7"/>
        <v>0</v>
      </c>
      <c r="D29" s="101">
        <f t="shared" si="8"/>
        <v>0</v>
      </c>
      <c r="E29" s="101" t="e">
        <f t="shared" si="5"/>
        <v>#DIV/0!</v>
      </c>
      <c r="F29" s="101"/>
      <c r="G29" s="101">
        <v>0</v>
      </c>
      <c r="H29" s="101">
        <v>0</v>
      </c>
      <c r="I29" s="101" t="e">
        <f t="shared" ref="I29:I35" si="14">H29/G29*100</f>
        <v>#DIV/0!</v>
      </c>
      <c r="J29" s="99"/>
      <c r="K29" s="101">
        <v>0</v>
      </c>
      <c r="L29" s="101">
        <v>0</v>
      </c>
      <c r="M29" s="138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1">
        <f t="shared" si="7"/>
        <v>112</v>
      </c>
      <c r="D30" s="101">
        <f t="shared" si="8"/>
        <v>21.7</v>
      </c>
      <c r="E30" s="101">
        <f>D30/C30*100</f>
        <v>19.375</v>
      </c>
      <c r="F30" s="101"/>
      <c r="G30" s="101">
        <v>112</v>
      </c>
      <c r="H30" s="101">
        <v>21.7</v>
      </c>
      <c r="I30" s="101">
        <f t="shared" si="14"/>
        <v>19.375</v>
      </c>
      <c r="J30" s="99"/>
      <c r="K30" s="101">
        <v>0</v>
      </c>
      <c r="L30" s="101">
        <v>0</v>
      </c>
      <c r="M30" s="138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1">
        <f>G31+K31</f>
        <v>50</v>
      </c>
      <c r="D31" s="101">
        <f>H31+L31</f>
        <v>0</v>
      </c>
      <c r="E31" s="101">
        <f>D31/C31*100</f>
        <v>0</v>
      </c>
      <c r="F31" s="101"/>
      <c r="G31" s="101">
        <v>0</v>
      </c>
      <c r="H31" s="101">
        <v>0</v>
      </c>
      <c r="I31" s="101">
        <v>0</v>
      </c>
      <c r="J31" s="99"/>
      <c r="K31" s="101">
        <v>50</v>
      </c>
      <c r="L31" s="101">
        <v>0</v>
      </c>
      <c r="M31" s="138">
        <f t="shared" si="6"/>
        <v>0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1">
        <f t="shared" si="7"/>
        <v>8648.4</v>
      </c>
      <c r="D32" s="101">
        <f t="shared" si="8"/>
        <v>72.8</v>
      </c>
      <c r="E32" s="101">
        <f t="shared" si="5"/>
        <v>0.84177420100827893</v>
      </c>
      <c r="F32" s="101"/>
      <c r="G32" s="101">
        <v>422.4</v>
      </c>
      <c r="H32" s="101">
        <v>0</v>
      </c>
      <c r="I32" s="101">
        <v>0</v>
      </c>
      <c r="J32" s="99"/>
      <c r="K32" s="101">
        <v>8226</v>
      </c>
      <c r="L32" s="101">
        <v>72.8</v>
      </c>
      <c r="M32" s="138">
        <f t="shared" si="6"/>
        <v>0.88499878434232915</v>
      </c>
      <c r="N32" s="6"/>
      <c r="P32" s="49"/>
    </row>
    <row r="33" spans="1:16" x14ac:dyDescent="0.2">
      <c r="A33" s="80" t="s">
        <v>74</v>
      </c>
      <c r="B33" s="79" t="s">
        <v>13</v>
      </c>
      <c r="C33" s="101">
        <f t="shared" si="7"/>
        <v>17568.7</v>
      </c>
      <c r="D33" s="101">
        <f>H33+L33</f>
        <v>4223.1000000000004</v>
      </c>
      <c r="E33" s="101">
        <f t="shared" si="5"/>
        <v>24.037635112444292</v>
      </c>
      <c r="F33" s="101"/>
      <c r="G33" s="101">
        <v>14315</v>
      </c>
      <c r="H33" s="101">
        <v>3150.5</v>
      </c>
      <c r="I33" s="101">
        <f>H33/G33*100</f>
        <v>22.008382815228781</v>
      </c>
      <c r="J33" s="99"/>
      <c r="K33" s="101">
        <v>3253.7</v>
      </c>
      <c r="L33" s="101">
        <v>1072.5999999999999</v>
      </c>
      <c r="M33" s="138">
        <f t="shared" si="6"/>
        <v>32.965546915818912</v>
      </c>
      <c r="N33" s="6"/>
      <c r="P33" s="49"/>
    </row>
    <row r="34" spans="1:16" x14ac:dyDescent="0.2">
      <c r="A34" s="80" t="s">
        <v>32</v>
      </c>
      <c r="B34" s="79" t="s">
        <v>16</v>
      </c>
      <c r="C34" s="101">
        <f>G34+K34</f>
        <v>297428.3</v>
      </c>
      <c r="D34" s="101">
        <f>H34+L34</f>
        <v>59536.1</v>
      </c>
      <c r="E34" s="101">
        <f t="shared" si="5"/>
        <v>20.016958709040129</v>
      </c>
      <c r="F34" s="101"/>
      <c r="G34" s="101">
        <v>89406.3</v>
      </c>
      <c r="H34" s="101">
        <v>10180.1</v>
      </c>
      <c r="I34" s="101">
        <f t="shared" si="14"/>
        <v>11.386334072654837</v>
      </c>
      <c r="J34" s="99"/>
      <c r="K34" s="101">
        <v>208022</v>
      </c>
      <c r="L34" s="101">
        <v>49356</v>
      </c>
      <c r="M34" s="138">
        <f>L34/K34*100</f>
        <v>23.726336637471039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1">
        <f t="shared" ref="C35:C45" si="15">G35+K35</f>
        <v>11984.599999999999</v>
      </c>
      <c r="D35" s="101">
        <f t="shared" ref="D35:D47" si="16">H35+L35</f>
        <v>1270.3000000000002</v>
      </c>
      <c r="E35" s="101">
        <f t="shared" ref="E35:E43" si="17">D35/C35*100</f>
        <v>10.599435942793255</v>
      </c>
      <c r="F35" s="101"/>
      <c r="G35" s="101">
        <v>8821.9</v>
      </c>
      <c r="H35" s="101">
        <v>94.9</v>
      </c>
      <c r="I35" s="101">
        <f t="shared" si="14"/>
        <v>1.0757319851732621</v>
      </c>
      <c r="J35" s="99"/>
      <c r="K35" s="101">
        <v>3162.7</v>
      </c>
      <c r="L35" s="101">
        <v>1175.4000000000001</v>
      </c>
      <c r="M35" s="138">
        <f t="shared" ref="M35:M42" si="18">L35/K35*100</f>
        <v>37.164448098144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9">
        <f>G36+K36</f>
        <v>157911.9</v>
      </c>
      <c r="D36" s="99">
        <f t="shared" si="16"/>
        <v>21073.5</v>
      </c>
      <c r="E36" s="99">
        <f>D36/C36*100</f>
        <v>13.345099387696557</v>
      </c>
      <c r="F36" s="5">
        <f>D36*100/D11</f>
        <v>0.98130708604438233</v>
      </c>
      <c r="G36" s="99">
        <f>G37+G38+G39</f>
        <v>18175.799999999996</v>
      </c>
      <c r="H36" s="99">
        <f>H37+H38+H39</f>
        <v>2772.9000000000005</v>
      </c>
      <c r="I36" s="99">
        <f>H36/G36*100</f>
        <v>15.255999735912592</v>
      </c>
      <c r="J36" s="5">
        <f>H36*100/H11</f>
        <v>0.14075663097793095</v>
      </c>
      <c r="K36" s="99">
        <f>K37+K38+K39</f>
        <v>139736.1</v>
      </c>
      <c r="L36" s="99">
        <f>L37+L38+L39</f>
        <v>18300.599999999999</v>
      </c>
      <c r="M36" s="137">
        <f t="shared" si="18"/>
        <v>13.096544128539438</v>
      </c>
      <c r="N36" s="5">
        <f>L36*100/L11</f>
        <v>5.2304434984860775</v>
      </c>
    </row>
    <row r="37" spans="1:16" x14ac:dyDescent="0.2">
      <c r="A37" s="80" t="s">
        <v>15</v>
      </c>
      <c r="B37" s="79" t="s">
        <v>111</v>
      </c>
      <c r="C37" s="101">
        <f t="shared" si="15"/>
        <v>19719</v>
      </c>
      <c r="D37" s="101">
        <f t="shared" si="16"/>
        <v>3608.8</v>
      </c>
      <c r="E37" s="101">
        <f t="shared" si="17"/>
        <v>18.301130888990315</v>
      </c>
      <c r="F37" s="101"/>
      <c r="G37" s="101">
        <v>6415.4</v>
      </c>
      <c r="H37" s="101">
        <v>83.3</v>
      </c>
      <c r="I37" s="101">
        <f t="shared" ref="I37:I41" si="19">H37/G37*100</f>
        <v>1.2984381332418868</v>
      </c>
      <c r="J37" s="101"/>
      <c r="K37" s="101">
        <v>13303.6</v>
      </c>
      <c r="L37" s="101">
        <v>3525.5</v>
      </c>
      <c r="M37" s="138">
        <f t="shared" si="18"/>
        <v>26.500345771069483</v>
      </c>
      <c r="N37" s="5"/>
    </row>
    <row r="38" spans="1:16" x14ac:dyDescent="0.2">
      <c r="A38" s="80" t="s">
        <v>116</v>
      </c>
      <c r="B38" s="79" t="s">
        <v>9</v>
      </c>
      <c r="C38" s="101">
        <f t="shared" si="15"/>
        <v>45697.3</v>
      </c>
      <c r="D38" s="101">
        <f t="shared" si="16"/>
        <v>3376</v>
      </c>
      <c r="E38" s="101">
        <f>D38/C38*100</f>
        <v>7.3877450090049077</v>
      </c>
      <c r="F38" s="101"/>
      <c r="G38" s="101">
        <v>10268.799999999999</v>
      </c>
      <c r="H38" s="101">
        <v>2602.8000000000002</v>
      </c>
      <c r="I38" s="101">
        <f t="shared" si="19"/>
        <v>25.346681209099415</v>
      </c>
      <c r="J38" s="101"/>
      <c r="K38" s="101">
        <v>35428.5</v>
      </c>
      <c r="L38" s="101">
        <v>773.2</v>
      </c>
      <c r="M38" s="138">
        <f t="shared" si="18"/>
        <v>2.182423754886603</v>
      </c>
      <c r="N38" s="5"/>
    </row>
    <row r="39" spans="1:16" x14ac:dyDescent="0.2">
      <c r="A39" s="80" t="s">
        <v>105</v>
      </c>
      <c r="B39" s="79" t="s">
        <v>12</v>
      </c>
      <c r="C39" s="101">
        <f t="shared" si="15"/>
        <v>92495.6</v>
      </c>
      <c r="D39" s="101">
        <f t="shared" si="16"/>
        <v>14088.699999999999</v>
      </c>
      <c r="E39" s="101">
        <f t="shared" si="17"/>
        <v>15.231751564398738</v>
      </c>
      <c r="F39" s="101"/>
      <c r="G39" s="101">
        <v>1491.6</v>
      </c>
      <c r="H39" s="101">
        <v>86.8</v>
      </c>
      <c r="I39" s="101">
        <f t="shared" si="19"/>
        <v>5.819254491820864</v>
      </c>
      <c r="J39" s="101"/>
      <c r="K39" s="101">
        <v>91004</v>
      </c>
      <c r="L39" s="101">
        <v>14001.9</v>
      </c>
      <c r="M39" s="138">
        <f t="shared" si="18"/>
        <v>15.38602698782471</v>
      </c>
      <c r="N39" s="5"/>
    </row>
    <row r="40" spans="1:16" x14ac:dyDescent="0.2">
      <c r="A40" s="76" t="s">
        <v>245</v>
      </c>
      <c r="B40" s="77" t="s">
        <v>243</v>
      </c>
      <c r="C40" s="99">
        <f>G40+K40</f>
        <v>83950.9</v>
      </c>
      <c r="D40" s="99">
        <f t="shared" si="16"/>
        <v>1502.9</v>
      </c>
      <c r="E40" s="99">
        <f>D40/C40*100</f>
        <v>1.7902130888412158</v>
      </c>
      <c r="F40" s="5">
        <f>D40*100/D11</f>
        <v>6.9983933357823908E-2</v>
      </c>
      <c r="G40" s="99">
        <f>G42</f>
        <v>58569.8</v>
      </c>
      <c r="H40" s="99">
        <f>H42</f>
        <v>104</v>
      </c>
      <c r="I40" s="99">
        <f t="shared" si="19"/>
        <v>0.17756591280830733</v>
      </c>
      <c r="J40" s="5">
        <f>H40*100/H11</f>
        <v>5.2791985364437286E-3</v>
      </c>
      <c r="K40" s="99">
        <f>K42+K41</f>
        <v>25381.1</v>
      </c>
      <c r="L40" s="99">
        <f>L42+L41</f>
        <v>1398.9</v>
      </c>
      <c r="M40" s="138">
        <f>L40/K40*100</f>
        <v>5.511581452340522</v>
      </c>
      <c r="N40" s="5">
        <f>L40*100/L11</f>
        <v>0.39981571150848466</v>
      </c>
    </row>
    <row r="41" spans="1:16" ht="19.5" hidden="1" customHeight="1" x14ac:dyDescent="0.2">
      <c r="A41" s="80" t="s">
        <v>261</v>
      </c>
      <c r="B41" s="79" t="s">
        <v>260</v>
      </c>
      <c r="C41" s="101">
        <f>G41+K41</f>
        <v>0</v>
      </c>
      <c r="D41" s="101">
        <f>H41+L41</f>
        <v>0</v>
      </c>
      <c r="E41" s="101" t="e">
        <f>D41/C41*100</f>
        <v>#DIV/0!</v>
      </c>
      <c r="F41" s="5"/>
      <c r="G41" s="99">
        <v>0</v>
      </c>
      <c r="H41" s="99">
        <v>0</v>
      </c>
      <c r="I41" s="101" t="e">
        <f t="shared" si="19"/>
        <v>#DIV/0!</v>
      </c>
      <c r="J41" s="5"/>
      <c r="K41" s="99">
        <v>0</v>
      </c>
      <c r="L41" s="99">
        <v>0</v>
      </c>
      <c r="M41" s="138" t="e">
        <f>L41/K41*100</f>
        <v>#DIV/0!</v>
      </c>
      <c r="N41" s="5"/>
    </row>
    <row r="42" spans="1:16" ht="24" x14ac:dyDescent="0.2">
      <c r="A42" s="80" t="s">
        <v>246</v>
      </c>
      <c r="B42" s="79" t="s">
        <v>244</v>
      </c>
      <c r="C42" s="101">
        <f>G42+K42</f>
        <v>83950.9</v>
      </c>
      <c r="D42" s="101">
        <f>H42+L42</f>
        <v>1502.9</v>
      </c>
      <c r="E42" s="101">
        <f>D42/C42*100</f>
        <v>1.7902130888412158</v>
      </c>
      <c r="F42" s="101"/>
      <c r="G42" s="101">
        <v>58569.8</v>
      </c>
      <c r="H42" s="101">
        <v>104</v>
      </c>
      <c r="I42" s="101">
        <f>H42/G42*100</f>
        <v>0.17756591280830733</v>
      </c>
      <c r="J42" s="6"/>
      <c r="K42" s="101">
        <v>25381.1</v>
      </c>
      <c r="L42" s="101">
        <v>1398.9</v>
      </c>
      <c r="M42" s="138">
        <f t="shared" si="18"/>
        <v>5.511581452340522</v>
      </c>
      <c r="N42" s="6"/>
    </row>
    <row r="43" spans="1:16" s="73" customFormat="1" ht="16.5" customHeight="1" x14ac:dyDescent="0.2">
      <c r="A43" s="76" t="s">
        <v>122</v>
      </c>
      <c r="B43" s="77" t="s">
        <v>118</v>
      </c>
      <c r="C43" s="99">
        <f>G43+K43</f>
        <v>3034893.8</v>
      </c>
      <c r="D43" s="99">
        <f>H43+L43</f>
        <v>1544997.5999999999</v>
      </c>
      <c r="E43" s="99">
        <f t="shared" si="17"/>
        <v>50.907797828049205</v>
      </c>
      <c r="F43" s="5">
        <f>D43*100/D11</f>
        <v>71.944247173063999</v>
      </c>
      <c r="G43" s="99">
        <f>G44+G45+G46+G47+G48+G49</f>
        <v>3034304.8</v>
      </c>
      <c r="H43" s="99">
        <f>H44+H45+H46+H47+H48+H49</f>
        <v>1544943.4</v>
      </c>
      <c r="I43" s="99">
        <f>H43/G43*100</f>
        <v>50.915893485717056</v>
      </c>
      <c r="J43" s="5">
        <f>H43*100/H11</f>
        <v>78.423682078542285</v>
      </c>
      <c r="K43" s="99">
        <f>K44+K45+K46+K48+K49+K47</f>
        <v>589</v>
      </c>
      <c r="L43" s="99">
        <f>L44+L45+L46+L48+L49+L47</f>
        <v>54.2</v>
      </c>
      <c r="M43" s="137">
        <f>L43/K43*100</f>
        <v>9.2020373514431242</v>
      </c>
      <c r="N43" s="5">
        <f>L43*100/L11</f>
        <v>1.5490750992751354E-2</v>
      </c>
    </row>
    <row r="44" spans="1:16" x14ac:dyDescent="0.2">
      <c r="A44" s="80" t="s">
        <v>51</v>
      </c>
      <c r="B44" s="79" t="s">
        <v>121</v>
      </c>
      <c r="C44" s="101">
        <f t="shared" si="15"/>
        <v>707230.9</v>
      </c>
      <c r="D44" s="101">
        <f t="shared" si="16"/>
        <v>350684</v>
      </c>
      <c r="E44" s="101">
        <f>D44/C44*100</f>
        <v>49.585503122106225</v>
      </c>
      <c r="F44" s="101"/>
      <c r="G44" s="101">
        <v>707230.9</v>
      </c>
      <c r="H44" s="101">
        <v>350684</v>
      </c>
      <c r="I44" s="101">
        <f>H44/G44*100</f>
        <v>49.585503122106225</v>
      </c>
      <c r="J44" s="101"/>
      <c r="K44" s="101"/>
      <c r="L44" s="101"/>
      <c r="M44" s="138"/>
      <c r="N44" s="6"/>
    </row>
    <row r="45" spans="1:16" x14ac:dyDescent="0.2">
      <c r="A45" s="80" t="s">
        <v>43</v>
      </c>
      <c r="B45" s="79" t="s">
        <v>22</v>
      </c>
      <c r="C45" s="101">
        <f t="shared" si="15"/>
        <v>1993798.4</v>
      </c>
      <c r="D45" s="101">
        <f t="shared" si="16"/>
        <v>1034416.7</v>
      </c>
      <c r="E45" s="101">
        <f t="shared" ref="E45:E51" si="20">D45/C45*100</f>
        <v>51.881709805765716</v>
      </c>
      <c r="F45" s="101"/>
      <c r="G45" s="101">
        <v>1993798.4</v>
      </c>
      <c r="H45" s="101">
        <v>1034416.7</v>
      </c>
      <c r="I45" s="101">
        <f t="shared" ref="I45:I61" si="21">H45/G45*100</f>
        <v>51.881709805765716</v>
      </c>
      <c r="J45" s="101"/>
      <c r="K45" s="101"/>
      <c r="L45" s="101"/>
      <c r="M45" s="138"/>
      <c r="N45" s="6"/>
    </row>
    <row r="46" spans="1:16" x14ac:dyDescent="0.2">
      <c r="A46" s="80" t="s">
        <v>232</v>
      </c>
      <c r="B46" s="79" t="s">
        <v>231</v>
      </c>
      <c r="C46" s="101">
        <f>G46+K46</f>
        <v>201739</v>
      </c>
      <c r="D46" s="101">
        <f t="shared" si="16"/>
        <v>94946.9</v>
      </c>
      <c r="E46" s="101">
        <f t="shared" si="20"/>
        <v>47.064226550146479</v>
      </c>
      <c r="F46" s="101"/>
      <c r="G46" s="101">
        <v>201739</v>
      </c>
      <c r="H46" s="101">
        <v>94946.9</v>
      </c>
      <c r="I46" s="101">
        <f>H46/G46*100</f>
        <v>47.064226550146479</v>
      </c>
      <c r="J46" s="101"/>
      <c r="K46" s="101"/>
      <c r="L46" s="101"/>
      <c r="M46" s="138"/>
      <c r="N46" s="6"/>
    </row>
    <row r="47" spans="1:16" ht="24" x14ac:dyDescent="0.2">
      <c r="A47" s="80" t="s">
        <v>239</v>
      </c>
      <c r="B47" s="79" t="s">
        <v>238</v>
      </c>
      <c r="C47" s="101">
        <f>G47+K47</f>
        <v>286.10000000000002</v>
      </c>
      <c r="D47" s="101">
        <f t="shared" si="16"/>
        <v>103.5</v>
      </c>
      <c r="E47" s="101">
        <f t="shared" si="20"/>
        <v>36.176162181055574</v>
      </c>
      <c r="F47" s="101"/>
      <c r="G47" s="101">
        <v>286.10000000000002</v>
      </c>
      <c r="H47" s="101">
        <v>103.5</v>
      </c>
      <c r="I47" s="101">
        <f>H47/G47*100</f>
        <v>36.176162181055574</v>
      </c>
      <c r="J47" s="101"/>
      <c r="K47" s="101"/>
      <c r="L47" s="101"/>
      <c r="M47" s="138"/>
      <c r="N47" s="6"/>
    </row>
    <row r="48" spans="1:16" x14ac:dyDescent="0.2">
      <c r="A48" s="80" t="s">
        <v>5</v>
      </c>
      <c r="B48" s="79" t="s">
        <v>93</v>
      </c>
      <c r="C48" s="101">
        <f t="shared" ref="C48:C51" si="22">G48+K48</f>
        <v>926.3</v>
      </c>
      <c r="D48" s="101">
        <f t="shared" ref="D48:D51" si="23">H48+L48</f>
        <v>111.9</v>
      </c>
      <c r="E48" s="101">
        <f t="shared" si="20"/>
        <v>12.080319550901438</v>
      </c>
      <c r="F48" s="101"/>
      <c r="G48" s="101">
        <v>337.3</v>
      </c>
      <c r="H48" s="101">
        <v>57.7</v>
      </c>
      <c r="I48" s="101">
        <f t="shared" si="21"/>
        <v>17.10643344203973</v>
      </c>
      <c r="J48" s="101"/>
      <c r="K48" s="101">
        <v>589</v>
      </c>
      <c r="L48" s="101">
        <v>54.2</v>
      </c>
      <c r="M48" s="138">
        <f t="shared" ref="M48:M51" si="24">L48/K48*100</f>
        <v>9.2020373514431242</v>
      </c>
      <c r="N48" s="6"/>
    </row>
    <row r="49" spans="1:14" x14ac:dyDescent="0.2">
      <c r="A49" s="80" t="s">
        <v>45</v>
      </c>
      <c r="B49" s="79" t="s">
        <v>101</v>
      </c>
      <c r="C49" s="101">
        <f t="shared" si="22"/>
        <v>130913.1</v>
      </c>
      <c r="D49" s="101">
        <f t="shared" si="23"/>
        <v>64734.6</v>
      </c>
      <c r="E49" s="101">
        <f t="shared" si="20"/>
        <v>49.448527305517928</v>
      </c>
      <c r="F49" s="101"/>
      <c r="G49" s="101">
        <v>130913.1</v>
      </c>
      <c r="H49" s="101">
        <v>64734.6</v>
      </c>
      <c r="I49" s="101">
        <f t="shared" si="21"/>
        <v>49.448527305517928</v>
      </c>
      <c r="J49" s="101"/>
      <c r="K49" s="101"/>
      <c r="L49" s="101"/>
      <c r="M49" s="138"/>
      <c r="N49" s="6"/>
    </row>
    <row r="50" spans="1:14" s="73" customFormat="1" ht="14.25" customHeight="1" x14ac:dyDescent="0.2">
      <c r="A50" s="76" t="s">
        <v>4</v>
      </c>
      <c r="B50" s="77" t="s">
        <v>62</v>
      </c>
      <c r="C50" s="99">
        <f>G50+K50</f>
        <v>275463.90000000002</v>
      </c>
      <c r="D50" s="99">
        <f>H50+L50</f>
        <v>120597.8</v>
      </c>
      <c r="E50" s="99">
        <f t="shared" si="20"/>
        <v>43.779892755457247</v>
      </c>
      <c r="F50" s="5">
        <f>D50*100/D11</f>
        <v>5.6157484851288686</v>
      </c>
      <c r="G50" s="99">
        <f>G51+G52</f>
        <v>150186.6</v>
      </c>
      <c r="H50" s="99">
        <f>H51+H52</f>
        <v>65858.3</v>
      </c>
      <c r="I50" s="99">
        <f t="shared" si="21"/>
        <v>43.850982710841045</v>
      </c>
      <c r="J50" s="5">
        <f>H50*100/H11</f>
        <v>3.3430677016603081</v>
      </c>
      <c r="K50" s="99">
        <f>K51+K52</f>
        <v>125277.3</v>
      </c>
      <c r="L50" s="99">
        <f>L51+L52</f>
        <v>54739.5</v>
      </c>
      <c r="M50" s="137">
        <f>L50/K50*100</f>
        <v>43.694667749065474</v>
      </c>
      <c r="N50" s="5">
        <f>L50*100/L11</f>
        <v>15.644943984644147</v>
      </c>
    </row>
    <row r="51" spans="1:14" x14ac:dyDescent="0.2">
      <c r="A51" s="80" t="s">
        <v>7</v>
      </c>
      <c r="B51" s="79" t="s">
        <v>67</v>
      </c>
      <c r="C51" s="101">
        <f t="shared" si="22"/>
        <v>219876.90000000002</v>
      </c>
      <c r="D51" s="101">
        <f t="shared" si="23"/>
        <v>95884.6</v>
      </c>
      <c r="E51" s="101">
        <f t="shared" si="20"/>
        <v>43.608309922506635</v>
      </c>
      <c r="F51" s="101"/>
      <c r="G51" s="101">
        <v>94599.6</v>
      </c>
      <c r="H51" s="101">
        <v>41145.1</v>
      </c>
      <c r="I51" s="101">
        <f t="shared" si="21"/>
        <v>43.493947120283806</v>
      </c>
      <c r="J51" s="101"/>
      <c r="K51" s="101">
        <v>125277.3</v>
      </c>
      <c r="L51" s="101">
        <v>54739.5</v>
      </c>
      <c r="M51" s="138">
        <f t="shared" si="24"/>
        <v>43.694667749065474</v>
      </c>
      <c r="N51" s="6"/>
    </row>
    <row r="52" spans="1:14" ht="27" customHeight="1" x14ac:dyDescent="0.2">
      <c r="A52" s="80" t="s">
        <v>97</v>
      </c>
      <c r="B52" s="79" t="s">
        <v>100</v>
      </c>
      <c r="C52" s="101">
        <f t="shared" ref="C52:C59" si="25">G52+K52</f>
        <v>55587</v>
      </c>
      <c r="D52" s="101">
        <f t="shared" ref="D52:D59" si="26">H52+L52</f>
        <v>24713.200000000001</v>
      </c>
      <c r="E52" s="101">
        <f t="shared" ref="E52:E59" si="27">D52/C52*100</f>
        <v>44.458596434418119</v>
      </c>
      <c r="F52" s="101"/>
      <c r="G52" s="101">
        <v>55587</v>
      </c>
      <c r="H52" s="101">
        <v>24713.200000000001</v>
      </c>
      <c r="I52" s="101">
        <f t="shared" si="21"/>
        <v>44.458596434418119</v>
      </c>
      <c r="J52" s="101"/>
      <c r="K52" s="101"/>
      <c r="L52" s="101"/>
      <c r="M52" s="138"/>
      <c r="N52" s="6"/>
    </row>
    <row r="53" spans="1:14" s="73" customFormat="1" ht="19.5" customHeight="1" x14ac:dyDescent="0.2">
      <c r="A53" s="76" t="s">
        <v>0</v>
      </c>
      <c r="B53" s="77" t="s">
        <v>112</v>
      </c>
      <c r="C53" s="99">
        <f t="shared" si="25"/>
        <v>92723.5</v>
      </c>
      <c r="D53" s="99">
        <f t="shared" si="26"/>
        <v>44839.600000000006</v>
      </c>
      <c r="E53" s="99">
        <f t="shared" si="27"/>
        <v>48.358398895641344</v>
      </c>
      <c r="F53" s="5">
        <f>D53*100/D11</f>
        <v>2.0879975901200889</v>
      </c>
      <c r="G53" s="99">
        <f>G54+G55+G56+G57</f>
        <v>70180.3</v>
      </c>
      <c r="H53" s="99">
        <f>H54+H55+H56+H57</f>
        <v>31675.4</v>
      </c>
      <c r="I53" s="99">
        <f t="shared" si="21"/>
        <v>45.134318320098373</v>
      </c>
      <c r="J53" s="5">
        <f>H53*100/H11</f>
        <v>1.6078915896275932</v>
      </c>
      <c r="K53" s="99">
        <f>K54+K55+K56+K57</f>
        <v>22543.200000000001</v>
      </c>
      <c r="L53" s="99">
        <f>L54+L55+L56+L57</f>
        <v>13164.2</v>
      </c>
      <c r="M53" s="137">
        <f t="shared" ref="M53:M59" si="28">L53/K53*100</f>
        <v>58.395436317825336</v>
      </c>
      <c r="N53" s="5">
        <f>L53*100/L11</f>
        <v>3.7624233250696935</v>
      </c>
    </row>
    <row r="54" spans="1:14" x14ac:dyDescent="0.2">
      <c r="A54" s="80" t="s">
        <v>115</v>
      </c>
      <c r="B54" s="79" t="s">
        <v>113</v>
      </c>
      <c r="C54" s="101">
        <f t="shared" si="25"/>
        <v>34963.100000000006</v>
      </c>
      <c r="D54" s="101">
        <f t="shared" si="26"/>
        <v>17890.099999999999</v>
      </c>
      <c r="E54" s="101">
        <f t="shared" si="27"/>
        <v>51.16851766576761</v>
      </c>
      <c r="F54" s="101"/>
      <c r="G54" s="101">
        <v>17476.400000000001</v>
      </c>
      <c r="H54" s="101">
        <v>9506.1</v>
      </c>
      <c r="I54" s="101">
        <f t="shared" si="21"/>
        <v>54.393925522418805</v>
      </c>
      <c r="J54" s="101"/>
      <c r="K54" s="101">
        <v>17486.7</v>
      </c>
      <c r="L54" s="101">
        <v>8384</v>
      </c>
      <c r="M54" s="138">
        <f t="shared" si="28"/>
        <v>47.945009635894706</v>
      </c>
      <c r="N54" s="6"/>
    </row>
    <row r="55" spans="1:14" x14ac:dyDescent="0.2">
      <c r="A55" s="80" t="s">
        <v>102</v>
      </c>
      <c r="B55" s="79" t="s">
        <v>17</v>
      </c>
      <c r="C55" s="101">
        <f t="shared" si="25"/>
        <v>26630.1</v>
      </c>
      <c r="D55" s="101">
        <f t="shared" si="26"/>
        <v>10469.299999999999</v>
      </c>
      <c r="E55" s="101">
        <f t="shared" si="27"/>
        <v>39.313784026346127</v>
      </c>
      <c r="F55" s="101"/>
      <c r="G55" s="101">
        <v>21573.599999999999</v>
      </c>
      <c r="H55" s="101">
        <v>5689.1</v>
      </c>
      <c r="I55" s="101">
        <f t="shared" si="21"/>
        <v>26.370656728594209</v>
      </c>
      <c r="J55" s="101"/>
      <c r="K55" s="101">
        <v>5056.5</v>
      </c>
      <c r="L55" s="101">
        <v>4780.2</v>
      </c>
      <c r="M55" s="138">
        <f t="shared" si="28"/>
        <v>94.535746069415609</v>
      </c>
      <c r="N55" s="6"/>
    </row>
    <row r="56" spans="1:14" x14ac:dyDescent="0.2">
      <c r="A56" s="80" t="s">
        <v>84</v>
      </c>
      <c r="B56" s="79" t="s">
        <v>20</v>
      </c>
      <c r="C56" s="101">
        <f t="shared" si="25"/>
        <v>27407.8</v>
      </c>
      <c r="D56" s="101">
        <f t="shared" si="26"/>
        <v>14837.8</v>
      </c>
      <c r="E56" s="101">
        <f t="shared" si="27"/>
        <v>54.13714344091828</v>
      </c>
      <c r="F56" s="101"/>
      <c r="G56" s="101">
        <v>27407.8</v>
      </c>
      <c r="H56" s="101">
        <v>14837.8</v>
      </c>
      <c r="I56" s="101">
        <f t="shared" si="21"/>
        <v>54.13714344091828</v>
      </c>
      <c r="J56" s="101"/>
      <c r="K56" s="101"/>
      <c r="L56" s="101"/>
      <c r="M56" s="138"/>
      <c r="N56" s="6"/>
    </row>
    <row r="57" spans="1:14" ht="23.25" customHeight="1" x14ac:dyDescent="0.2">
      <c r="A57" s="80" t="s">
        <v>68</v>
      </c>
      <c r="B57" s="79" t="s">
        <v>59</v>
      </c>
      <c r="C57" s="101">
        <f t="shared" si="25"/>
        <v>3722.5</v>
      </c>
      <c r="D57" s="101">
        <f t="shared" si="26"/>
        <v>1642.4</v>
      </c>
      <c r="E57" s="101">
        <f t="shared" si="27"/>
        <v>44.120886501007391</v>
      </c>
      <c r="F57" s="101"/>
      <c r="G57" s="101">
        <v>3722.5</v>
      </c>
      <c r="H57" s="101">
        <v>1642.4</v>
      </c>
      <c r="I57" s="101">
        <f t="shared" si="21"/>
        <v>44.120886501007391</v>
      </c>
      <c r="J57" s="101"/>
      <c r="K57" s="101"/>
      <c r="L57" s="101"/>
      <c r="M57" s="138"/>
      <c r="N57" s="6"/>
    </row>
    <row r="58" spans="1:14" s="73" customFormat="1" ht="18" customHeight="1" x14ac:dyDescent="0.2">
      <c r="A58" s="76" t="s">
        <v>19</v>
      </c>
      <c r="B58" s="77" t="s">
        <v>54</v>
      </c>
      <c r="C58" s="99">
        <f t="shared" si="25"/>
        <v>150901.1</v>
      </c>
      <c r="D58" s="99">
        <f t="shared" si="26"/>
        <v>61507.199999999997</v>
      </c>
      <c r="E58" s="99">
        <f t="shared" si="27"/>
        <v>40.759941445092181</v>
      </c>
      <c r="F58" s="5">
        <f>D58*100/D11</f>
        <v>2.8641398535007965</v>
      </c>
      <c r="G58" s="99">
        <f>G59+G60+G61</f>
        <v>97396.6</v>
      </c>
      <c r="H58" s="99">
        <f>H59+H60+H61</f>
        <v>41851.599999999999</v>
      </c>
      <c r="I58" s="99">
        <f t="shared" si="21"/>
        <v>42.970288490563327</v>
      </c>
      <c r="J58" s="5">
        <f>H58*100/H11</f>
        <v>2.1244510141137343</v>
      </c>
      <c r="K58" s="99">
        <f>K59+K60</f>
        <v>53504.5</v>
      </c>
      <c r="L58" s="99">
        <f>L59+L60</f>
        <v>19655.599999999999</v>
      </c>
      <c r="M58" s="137">
        <f t="shared" si="28"/>
        <v>36.736349279032602</v>
      </c>
      <c r="N58" s="5">
        <f>L58*100/L11</f>
        <v>5.6177122733048614</v>
      </c>
    </row>
    <row r="59" spans="1:14" x14ac:dyDescent="0.2">
      <c r="A59" s="80" t="s">
        <v>82</v>
      </c>
      <c r="B59" s="79" t="s">
        <v>58</v>
      </c>
      <c r="C59" s="101">
        <f t="shared" si="25"/>
        <v>1123.6000000000001</v>
      </c>
      <c r="D59" s="101">
        <f t="shared" si="26"/>
        <v>934.3</v>
      </c>
      <c r="E59" s="101">
        <f t="shared" si="27"/>
        <v>83.152367390530429</v>
      </c>
      <c r="F59" s="101"/>
      <c r="G59" s="101">
        <v>89.9</v>
      </c>
      <c r="H59" s="101">
        <v>254.7</v>
      </c>
      <c r="I59" s="101">
        <f>H59/G59*100</f>
        <v>283.3147942157953</v>
      </c>
      <c r="J59" s="101"/>
      <c r="K59" s="101">
        <v>1033.7</v>
      </c>
      <c r="L59" s="101">
        <v>679.6</v>
      </c>
      <c r="M59" s="138">
        <f t="shared" si="28"/>
        <v>65.744413272709679</v>
      </c>
      <c r="N59" s="6"/>
    </row>
    <row r="60" spans="1:14" x14ac:dyDescent="0.2">
      <c r="A60" s="80" t="s">
        <v>76</v>
      </c>
      <c r="B60" s="79" t="s">
        <v>61</v>
      </c>
      <c r="C60" s="101">
        <f t="shared" ref="C60" si="29">G60+K60</f>
        <v>89058.9</v>
      </c>
      <c r="D60" s="101">
        <f t="shared" ref="D60" si="30">H60+L60</f>
        <v>33483.4</v>
      </c>
      <c r="E60" s="101">
        <f t="shared" ref="E60:E66" si="31">D60/C60*100</f>
        <v>37.596916198156507</v>
      </c>
      <c r="F60" s="101"/>
      <c r="G60" s="101">
        <v>36588.1</v>
      </c>
      <c r="H60" s="101">
        <v>14507.4</v>
      </c>
      <c r="I60" s="101">
        <f t="shared" si="21"/>
        <v>39.650596778734069</v>
      </c>
      <c r="J60" s="101"/>
      <c r="K60" s="101">
        <v>52470.8</v>
      </c>
      <c r="L60" s="101">
        <v>18976</v>
      </c>
      <c r="M60" s="138">
        <f t="shared" ref="M60:M69" si="32">L60/K60*100</f>
        <v>36.164876464624129</v>
      </c>
      <c r="N60" s="6"/>
    </row>
    <row r="61" spans="1:14" x14ac:dyDescent="0.2">
      <c r="A61" s="80" t="s">
        <v>265</v>
      </c>
      <c r="B61" s="79" t="s">
        <v>266</v>
      </c>
      <c r="C61" s="101">
        <f t="shared" ref="C61" si="33">G61+K61</f>
        <v>60718.6</v>
      </c>
      <c r="D61" s="101">
        <f t="shared" ref="D61" si="34">H61+L61</f>
        <v>27089.5</v>
      </c>
      <c r="E61" s="101">
        <f t="shared" ref="E61" si="35">D61/C61*100</f>
        <v>44.614829722687944</v>
      </c>
      <c r="F61" s="101"/>
      <c r="G61" s="101">
        <v>60718.6</v>
      </c>
      <c r="H61" s="101">
        <v>27089.5</v>
      </c>
      <c r="I61" s="101">
        <f t="shared" si="21"/>
        <v>44.614829722687944</v>
      </c>
      <c r="J61" s="101"/>
      <c r="K61" s="101"/>
      <c r="L61" s="101"/>
      <c r="M61" s="138"/>
      <c r="N61" s="6"/>
    </row>
    <row r="62" spans="1:14" s="73" customFormat="1" ht="37.5" customHeight="1" x14ac:dyDescent="0.2">
      <c r="A62" s="76" t="s">
        <v>87</v>
      </c>
      <c r="B62" s="77" t="s">
        <v>38</v>
      </c>
      <c r="C62" s="99">
        <f>G62+K62</f>
        <v>103.6</v>
      </c>
      <c r="D62" s="99">
        <f>H62+L62</f>
        <v>0</v>
      </c>
      <c r="E62" s="99">
        <f t="shared" si="31"/>
        <v>0</v>
      </c>
      <c r="F62" s="5">
        <f>D62*100/D11</f>
        <v>0</v>
      </c>
      <c r="G62" s="99">
        <v>0</v>
      </c>
      <c r="H62" s="99">
        <v>0</v>
      </c>
      <c r="I62" s="99">
        <v>0</v>
      </c>
      <c r="J62" s="5">
        <f>H62*100/H11</f>
        <v>0</v>
      </c>
      <c r="K62" s="99">
        <f>K63</f>
        <v>103.6</v>
      </c>
      <c r="L62" s="99">
        <f t="shared" ref="L62" si="36">L63</f>
        <v>0</v>
      </c>
      <c r="M62" s="99">
        <f t="shared" ref="M62:N62" si="37">M63</f>
        <v>0</v>
      </c>
      <c r="N62" s="99">
        <f t="shared" si="37"/>
        <v>0</v>
      </c>
    </row>
    <row r="63" spans="1:14" ht="27.75" customHeight="1" x14ac:dyDescent="0.2">
      <c r="A63" s="80" t="s">
        <v>110</v>
      </c>
      <c r="B63" s="79" t="s">
        <v>71</v>
      </c>
      <c r="C63" s="101">
        <f>G63+K63</f>
        <v>103.6</v>
      </c>
      <c r="D63" s="101">
        <f>H63+L63</f>
        <v>0</v>
      </c>
      <c r="E63" s="101">
        <f t="shared" si="31"/>
        <v>0</v>
      </c>
      <c r="F63" s="101"/>
      <c r="G63" s="101">
        <v>0</v>
      </c>
      <c r="H63" s="101">
        <v>0</v>
      </c>
      <c r="I63" s="101">
        <v>0</v>
      </c>
      <c r="J63" s="101"/>
      <c r="K63" s="101">
        <v>103.6</v>
      </c>
      <c r="L63" s="101">
        <v>0</v>
      </c>
      <c r="M63" s="138">
        <f t="shared" si="32"/>
        <v>0</v>
      </c>
      <c r="N63" s="6"/>
    </row>
    <row r="64" spans="1:14" s="73" customFormat="1" ht="61.5" customHeight="1" x14ac:dyDescent="0.2">
      <c r="A64" s="76" t="s">
        <v>34</v>
      </c>
      <c r="B64" s="77" t="s">
        <v>106</v>
      </c>
      <c r="C64" s="99">
        <f>C65+C66+C67</f>
        <v>3923.7999999999993</v>
      </c>
      <c r="D64" s="99">
        <f>D65+D66+D67</f>
        <v>0</v>
      </c>
      <c r="E64" s="99">
        <v>0</v>
      </c>
      <c r="F64" s="5">
        <f>D64*100/D11</f>
        <v>0</v>
      </c>
      <c r="G64" s="99">
        <f>G65+G66+G67</f>
        <v>334153.2</v>
      </c>
      <c r="H64" s="99">
        <f>H65+H66+H67</f>
        <v>140006.1</v>
      </c>
      <c r="I64" s="99">
        <f t="shared" ref="I64:I118" si="38">H64/G64*100</f>
        <v>41.898775771113371</v>
      </c>
      <c r="J64" s="5">
        <f>H64*100/H11</f>
        <v>7.106923059742253</v>
      </c>
      <c r="K64" s="99">
        <f>K65+K66+K67</f>
        <v>20813.3</v>
      </c>
      <c r="L64" s="99">
        <f t="shared" ref="L64:N64" si="39">L65+L66+L67</f>
        <v>20813.3</v>
      </c>
      <c r="M64" s="99">
        <f t="shared" si="39"/>
        <v>100</v>
      </c>
      <c r="N64" s="99">
        <f t="shared" si="39"/>
        <v>0</v>
      </c>
    </row>
    <row r="65" spans="1:33" ht="36" x14ac:dyDescent="0.2">
      <c r="A65" s="80" t="s">
        <v>235</v>
      </c>
      <c r="B65" s="79" t="s">
        <v>6</v>
      </c>
      <c r="C65" s="101">
        <f>G65+K65-293247</f>
        <v>0</v>
      </c>
      <c r="D65" s="101">
        <f>H65+L65-125274.7</f>
        <v>0</v>
      </c>
      <c r="E65" s="101">
        <v>0</v>
      </c>
      <c r="F65" s="101"/>
      <c r="G65" s="101">
        <v>293247</v>
      </c>
      <c r="H65" s="101">
        <v>125274.7</v>
      </c>
      <c r="I65" s="101">
        <f>H65/G65*100</f>
        <v>42.719857321643531</v>
      </c>
      <c r="J65" s="101"/>
      <c r="K65" s="101"/>
      <c r="L65" s="101"/>
      <c r="M65" s="138"/>
      <c r="N65" s="6"/>
    </row>
    <row r="66" spans="1:33" hidden="1" x14ac:dyDescent="0.2">
      <c r="A66" s="80" t="s">
        <v>234</v>
      </c>
      <c r="B66" s="79" t="s">
        <v>233</v>
      </c>
      <c r="C66" s="101">
        <v>0</v>
      </c>
      <c r="D66" s="101">
        <f>L66</f>
        <v>0</v>
      </c>
      <c r="E66" s="101" t="e">
        <f t="shared" si="31"/>
        <v>#DIV/0!</v>
      </c>
      <c r="F66" s="101"/>
      <c r="G66" s="101">
        <v>0</v>
      </c>
      <c r="H66" s="101">
        <v>0</v>
      </c>
      <c r="I66" s="101" t="e">
        <f t="shared" si="38"/>
        <v>#DIV/0!</v>
      </c>
      <c r="J66" s="101"/>
      <c r="K66" s="101"/>
      <c r="L66" s="101"/>
      <c r="M66" s="138"/>
      <c r="N66" s="6"/>
    </row>
    <row r="67" spans="1:33" ht="21" customHeight="1" x14ac:dyDescent="0.2">
      <c r="A67" s="80" t="s">
        <v>242</v>
      </c>
      <c r="B67" s="79" t="s">
        <v>241</v>
      </c>
      <c r="C67" s="101">
        <f>G67+K67-36982.4-20813.3</f>
        <v>3923.7999999999993</v>
      </c>
      <c r="D67" s="101">
        <f>H67+L67-14731.4-20813.3</f>
        <v>0</v>
      </c>
      <c r="E67" s="101">
        <v>0</v>
      </c>
      <c r="F67" s="101"/>
      <c r="G67" s="101">
        <v>40906.199999999997</v>
      </c>
      <c r="H67" s="101">
        <v>14731.4</v>
      </c>
      <c r="I67" s="101">
        <f t="shared" si="38"/>
        <v>36.012633781676129</v>
      </c>
      <c r="J67" s="101"/>
      <c r="K67" s="101">
        <v>20813.3</v>
      </c>
      <c r="L67" s="101">
        <v>20813.3</v>
      </c>
      <c r="M67" s="138">
        <f t="shared" si="32"/>
        <v>100</v>
      </c>
      <c r="N67" s="6"/>
    </row>
    <row r="68" spans="1:33" s="73" customFormat="1" ht="34.5" customHeight="1" x14ac:dyDescent="0.2">
      <c r="A68" s="81" t="s">
        <v>36</v>
      </c>
      <c r="B68" s="82" t="s">
        <v>103</v>
      </c>
      <c r="C68" s="99">
        <f>G68+K68</f>
        <v>-230671.49999999971</v>
      </c>
      <c r="D68" s="99">
        <f>H68+L68</f>
        <v>-18093.900000000096</v>
      </c>
      <c r="E68" s="99">
        <v>0</v>
      </c>
      <c r="F68" s="104"/>
      <c r="G68" s="99">
        <f>-G72</f>
        <v>-113889.99999999972</v>
      </c>
      <c r="H68" s="99">
        <f>-H72</f>
        <v>30900.899999999907</v>
      </c>
      <c r="I68" s="47">
        <f>H68/G68*100</f>
        <v>-27.1322328562648</v>
      </c>
      <c r="J68" s="104"/>
      <c r="K68" s="99">
        <v>-116781.5</v>
      </c>
      <c r="L68" s="99">
        <v>-48994.8</v>
      </c>
      <c r="M68" s="137">
        <f>L68/K68*100</f>
        <v>41.954247890290844</v>
      </c>
      <c r="N68" s="5"/>
    </row>
    <row r="69" spans="1:33" ht="25.5" hidden="1" customHeight="1" x14ac:dyDescent="0.2">
      <c r="A69" s="83"/>
      <c r="B69" s="84"/>
      <c r="C69" s="13"/>
      <c r="D69" s="13"/>
      <c r="E69" s="13"/>
      <c r="F69" s="50">
        <f>D69*100/D14</f>
        <v>0</v>
      </c>
      <c r="G69" s="13"/>
      <c r="H69" s="13"/>
      <c r="I69" s="144" t="e">
        <f t="shared" si="38"/>
        <v>#DIV/0!</v>
      </c>
      <c r="J69" s="13"/>
      <c r="K69" s="126"/>
      <c r="L69" s="127" t="e">
        <f>#REF!+#REF!</f>
        <v>#REF!</v>
      </c>
      <c r="M69" s="128" t="e">
        <f t="shared" si="32"/>
        <v>#REF!</v>
      </c>
      <c r="N69" s="129"/>
    </row>
    <row r="70" spans="1:33" ht="71.25" customHeight="1" x14ac:dyDescent="0.2">
      <c r="A70" s="85"/>
      <c r="B70" s="14"/>
      <c r="C70" s="14"/>
      <c r="D70" s="14"/>
      <c r="E70" s="14"/>
      <c r="F70" s="164"/>
      <c r="G70" s="14"/>
      <c r="H70" s="14"/>
      <c r="I70" s="165"/>
      <c r="J70" s="14"/>
      <c r="K70" s="130"/>
      <c r="L70" s="130"/>
      <c r="M70" s="167"/>
      <c r="N70" s="130"/>
    </row>
    <row r="71" spans="1:33" ht="18" customHeight="1" x14ac:dyDescent="0.2">
      <c r="A71" s="170" t="s">
        <v>25</v>
      </c>
      <c r="B71" s="170"/>
      <c r="C71" s="170"/>
      <c r="D71" s="15" t="s">
        <v>42</v>
      </c>
      <c r="E71" s="64" t="s">
        <v>42</v>
      </c>
      <c r="F71" s="164"/>
      <c r="G71" s="15" t="s">
        <v>42</v>
      </c>
      <c r="H71" s="64" t="s">
        <v>42</v>
      </c>
      <c r="I71" s="166"/>
      <c r="J71" s="64" t="s">
        <v>42</v>
      </c>
      <c r="K71" s="131" t="s">
        <v>42</v>
      </c>
      <c r="L71" s="131" t="s">
        <v>42</v>
      </c>
      <c r="M71" s="167"/>
      <c r="N71" s="131" t="s">
        <v>42</v>
      </c>
      <c r="O71" s="86" t="s">
        <v>42</v>
      </c>
      <c r="P71" s="86" t="s">
        <v>42</v>
      </c>
      <c r="Q71" s="86" t="s">
        <v>42</v>
      </c>
      <c r="R71" s="86" t="s">
        <v>42</v>
      </c>
      <c r="S71" s="86" t="s">
        <v>42</v>
      </c>
      <c r="T71" s="86" t="s">
        <v>42</v>
      </c>
      <c r="U71" s="86" t="s">
        <v>42</v>
      </c>
      <c r="V71" s="150"/>
      <c r="W71" s="150"/>
      <c r="X71" s="46"/>
      <c r="Y71" s="46"/>
      <c r="Z71" s="46"/>
      <c r="AA71" s="46"/>
      <c r="AB71" s="46"/>
      <c r="AC71" s="46"/>
      <c r="AD71" s="46"/>
      <c r="AE71" s="46"/>
      <c r="AF71" s="46"/>
      <c r="AG71" s="46"/>
    </row>
    <row r="72" spans="1:33" s="73" customFormat="1" ht="24" x14ac:dyDescent="0.2">
      <c r="A72" s="3" t="s">
        <v>48</v>
      </c>
      <c r="B72" s="4" t="s">
        <v>103</v>
      </c>
      <c r="C72" s="5">
        <f>G72+K72</f>
        <v>230671.49999999965</v>
      </c>
      <c r="D72" s="5">
        <f>H72+L72</f>
        <v>18093.90000000014</v>
      </c>
      <c r="E72" s="47">
        <f>D72/C72*100</f>
        <v>7.844011939056263</v>
      </c>
      <c r="F72" s="5"/>
      <c r="G72" s="5">
        <f>G76+G107+G101+G104</f>
        <v>113889.99999999972</v>
      </c>
      <c r="H72" s="51">
        <f>H76+H86+H107+H101</f>
        <v>-30900.899999999907</v>
      </c>
      <c r="I72" s="145">
        <f>H72/G72*100</f>
        <v>-27.1322328562648</v>
      </c>
      <c r="J72" s="51"/>
      <c r="K72" s="5">
        <f>K76+K86+K107+K101</f>
        <v>116781.49999999993</v>
      </c>
      <c r="L72" s="5">
        <f>L76+L86+L107+L101</f>
        <v>48994.800000000047</v>
      </c>
      <c r="M72" s="99">
        <f t="shared" ref="M72" si="40">L72/K72*100</f>
        <v>41.954247890290908</v>
      </c>
      <c r="N72" s="5"/>
    </row>
    <row r="73" spans="1:33" x14ac:dyDescent="0.2">
      <c r="A73" s="87" t="s">
        <v>28</v>
      </c>
      <c r="B73" s="88"/>
      <c r="C73" s="16"/>
      <c r="D73" s="16"/>
      <c r="E73" s="16"/>
      <c r="F73" s="51"/>
      <c r="G73" s="133"/>
      <c r="H73" s="133"/>
      <c r="I73" s="134"/>
      <c r="J73" s="133"/>
      <c r="K73" s="16"/>
      <c r="L73" s="16"/>
      <c r="M73" s="139"/>
      <c r="N73" s="16"/>
    </row>
    <row r="74" spans="1:33" ht="18" customHeight="1" x14ac:dyDescent="0.2">
      <c r="A74" s="1" t="s">
        <v>37</v>
      </c>
      <c r="B74" s="2" t="s">
        <v>103</v>
      </c>
      <c r="C74" s="6">
        <f>G74+K74</f>
        <v>110728</v>
      </c>
      <c r="D74" s="6">
        <f>H74+L74</f>
        <v>0</v>
      </c>
      <c r="E74" s="48">
        <f>D74/C74*100</f>
        <v>0</v>
      </c>
      <c r="F74" s="5"/>
      <c r="G74" s="6">
        <v>87191.3</v>
      </c>
      <c r="H74" s="6">
        <v>0</v>
      </c>
      <c r="I74" s="48">
        <f>H74/G74*100</f>
        <v>0</v>
      </c>
      <c r="J74" s="6"/>
      <c r="K74" s="6">
        <v>23536.7</v>
      </c>
      <c r="L74" s="6">
        <v>0</v>
      </c>
      <c r="M74" s="138">
        <f>L74/K74*100</f>
        <v>0</v>
      </c>
      <c r="N74" s="6"/>
    </row>
    <row r="75" spans="1:33" x14ac:dyDescent="0.2">
      <c r="A75" s="1" t="s">
        <v>91</v>
      </c>
      <c r="B75" s="2"/>
      <c r="C75" s="6"/>
      <c r="D75" s="6"/>
      <c r="E75" s="6"/>
      <c r="F75" s="5"/>
      <c r="G75" s="6"/>
      <c r="H75" s="6"/>
      <c r="I75" s="47"/>
      <c r="J75" s="6"/>
      <c r="K75" s="6"/>
      <c r="L75" s="6"/>
      <c r="M75" s="6"/>
      <c r="N75" s="6"/>
    </row>
    <row r="76" spans="1:33" s="73" customFormat="1" ht="24" x14ac:dyDescent="0.2">
      <c r="A76" s="3" t="s">
        <v>137</v>
      </c>
      <c r="B76" s="4" t="s">
        <v>40</v>
      </c>
      <c r="C76" s="5">
        <f>G76+K76</f>
        <v>114978</v>
      </c>
      <c r="D76" s="5">
        <f t="shared" ref="D76:D118" si="41">H76+L76</f>
        <v>0</v>
      </c>
      <c r="E76" s="47">
        <f t="shared" ref="E76:E119" si="42">D76/C76*100</f>
        <v>0</v>
      </c>
      <c r="F76" s="5"/>
      <c r="G76" s="5">
        <f>G77+G78</f>
        <v>91441.3</v>
      </c>
      <c r="H76" s="5">
        <f>H77+H78</f>
        <v>0</v>
      </c>
      <c r="I76" s="47">
        <f t="shared" si="38"/>
        <v>0</v>
      </c>
      <c r="J76" s="5"/>
      <c r="K76" s="5">
        <f>K77+K78</f>
        <v>23536.7</v>
      </c>
      <c r="L76" s="5">
        <f>L77</f>
        <v>0</v>
      </c>
      <c r="M76" s="99">
        <f t="shared" ref="M76" si="43">L76/K76*100</f>
        <v>0</v>
      </c>
      <c r="N76" s="5"/>
    </row>
    <row r="77" spans="1:33" ht="33.75" customHeight="1" x14ac:dyDescent="0.2">
      <c r="A77" s="1" t="s">
        <v>138</v>
      </c>
      <c r="B77" s="2" t="s">
        <v>52</v>
      </c>
      <c r="C77" s="6">
        <f t="shared" ref="C77:C118" si="44">G77+K77</f>
        <v>116252</v>
      </c>
      <c r="D77" s="6">
        <f t="shared" si="41"/>
        <v>0</v>
      </c>
      <c r="E77" s="48">
        <f t="shared" si="42"/>
        <v>0</v>
      </c>
      <c r="F77" s="5"/>
      <c r="G77" s="6">
        <v>91441.3</v>
      </c>
      <c r="H77" s="6">
        <v>0</v>
      </c>
      <c r="I77" s="48">
        <f>H77/G77*100</f>
        <v>0</v>
      </c>
      <c r="J77" s="6"/>
      <c r="K77" s="6">
        <v>24810.7</v>
      </c>
      <c r="L77" s="6">
        <v>0</v>
      </c>
      <c r="M77" s="138">
        <f t="shared" ref="M77:M100" si="45">L77/K77*100</f>
        <v>0</v>
      </c>
      <c r="N77" s="6"/>
    </row>
    <row r="78" spans="1:33" ht="39.75" customHeight="1" x14ac:dyDescent="0.2">
      <c r="A78" s="1" t="s">
        <v>139</v>
      </c>
      <c r="B78" s="2" t="s">
        <v>11</v>
      </c>
      <c r="C78" s="6">
        <f t="shared" si="44"/>
        <v>-1274</v>
      </c>
      <c r="D78" s="6">
        <f t="shared" si="41"/>
        <v>0</v>
      </c>
      <c r="E78" s="48">
        <f t="shared" si="42"/>
        <v>0</v>
      </c>
      <c r="F78" s="5"/>
      <c r="G78" s="6"/>
      <c r="H78" s="6">
        <v>0</v>
      </c>
      <c r="I78" s="48">
        <v>0</v>
      </c>
      <c r="J78" s="6"/>
      <c r="K78" s="6">
        <v>-1274</v>
      </c>
      <c r="L78" s="6">
        <v>0</v>
      </c>
      <c r="M78" s="138">
        <f t="shared" si="45"/>
        <v>0</v>
      </c>
      <c r="N78" s="6"/>
    </row>
    <row r="79" spans="1:33" ht="13.5" hidden="1" customHeight="1" x14ac:dyDescent="0.2">
      <c r="A79" s="1" t="s">
        <v>140</v>
      </c>
      <c r="B79" s="2" t="s">
        <v>141</v>
      </c>
      <c r="C79" s="6">
        <f t="shared" si="44"/>
        <v>0</v>
      </c>
      <c r="D79" s="6">
        <f t="shared" si="41"/>
        <v>0</v>
      </c>
      <c r="E79" s="47" t="e">
        <f t="shared" si="42"/>
        <v>#DIV/0!</v>
      </c>
      <c r="F79" s="5">
        <f>D79*100/D24</f>
        <v>0</v>
      </c>
      <c r="G79" s="6">
        <v>0</v>
      </c>
      <c r="H79" s="6">
        <v>0</v>
      </c>
      <c r="I79" s="48" t="e">
        <f t="shared" ref="I79:I100" si="46">H79/G79*100</f>
        <v>#DIV/0!</v>
      </c>
      <c r="J79" s="6"/>
      <c r="K79" s="6"/>
      <c r="L79" s="6"/>
      <c r="M79" s="138" t="e">
        <f t="shared" si="45"/>
        <v>#DIV/0!</v>
      </c>
      <c r="N79" s="6"/>
    </row>
    <row r="80" spans="1:33" ht="23.25" hidden="1" customHeight="1" x14ac:dyDescent="0.2">
      <c r="A80" s="1" t="s">
        <v>142</v>
      </c>
      <c r="B80" s="2" t="s">
        <v>143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 t="e">
        <f>D80*100/D25</f>
        <v>#DIV/0!</v>
      </c>
      <c r="G80" s="6">
        <v>0</v>
      </c>
      <c r="H80" s="6">
        <v>0</v>
      </c>
      <c r="I80" s="48" t="e">
        <f t="shared" si="46"/>
        <v>#DIV/0!</v>
      </c>
      <c r="J80" s="6"/>
      <c r="K80" s="6"/>
      <c r="L80" s="6"/>
      <c r="M80" s="138" t="e">
        <f t="shared" si="45"/>
        <v>#DIV/0!</v>
      </c>
      <c r="N80" s="6"/>
    </row>
    <row r="81" spans="1:14" ht="16.5" hidden="1" customHeight="1" x14ac:dyDescent="0.2">
      <c r="A81" s="1" t="s">
        <v>144</v>
      </c>
      <c r="B81" s="2" t="s">
        <v>145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D81*100/D28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38" t="e">
        <f t="shared" si="45"/>
        <v>#DIV/0!</v>
      </c>
      <c r="N81" s="6"/>
    </row>
    <row r="82" spans="1:14" ht="15.75" hidden="1" customHeight="1" x14ac:dyDescent="0.2">
      <c r="A82" s="1" t="s">
        <v>146</v>
      </c>
      <c r="B82" s="2" t="s">
        <v>33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 t="e">
        <f>D82*100/D29</f>
        <v>#DIV/0!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38" t="e">
        <f t="shared" si="45"/>
        <v>#DIV/0!</v>
      </c>
      <c r="N82" s="6"/>
    </row>
    <row r="83" spans="1:14" ht="31.5" hidden="1" customHeight="1" x14ac:dyDescent="0.2">
      <c r="A83" s="1" t="s">
        <v>147</v>
      </c>
      <c r="B83" s="2" t="s">
        <v>98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D83*100/D30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38" t="e">
        <f t="shared" si="45"/>
        <v>#DIV/0!</v>
      </c>
      <c r="N83" s="6"/>
    </row>
    <row r="84" spans="1:14" ht="18.75" hidden="1" customHeight="1" x14ac:dyDescent="0.2">
      <c r="A84" s="1" t="s">
        <v>148</v>
      </c>
      <c r="B84" s="2" t="s">
        <v>50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 t="e">
        <f>D84*100/D31</f>
        <v>#DIV/0!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38" t="e">
        <f t="shared" si="45"/>
        <v>#DIV/0!</v>
      </c>
      <c r="N84" s="6"/>
    </row>
    <row r="85" spans="1:14" ht="33" hidden="1" customHeight="1" x14ac:dyDescent="0.2">
      <c r="A85" s="1" t="s">
        <v>149</v>
      </c>
      <c r="B85" s="2" t="s">
        <v>150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D85*100/D32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38" t="e">
        <f t="shared" si="45"/>
        <v>#DIV/0!</v>
      </c>
      <c r="N85" s="6"/>
    </row>
    <row r="86" spans="1:14" s="73" customFormat="1" ht="42.75" hidden="1" customHeight="1" x14ac:dyDescent="0.2">
      <c r="A86" s="3" t="s">
        <v>151</v>
      </c>
      <c r="B86" s="4" t="s">
        <v>46</v>
      </c>
      <c r="C86" s="5">
        <f t="shared" ref="C86:D88" si="47">G86+K86</f>
        <v>0</v>
      </c>
      <c r="D86" s="5">
        <f t="shared" si="47"/>
        <v>0</v>
      </c>
      <c r="E86" s="47" t="e">
        <f t="shared" si="42"/>
        <v>#DIV/0!</v>
      </c>
      <c r="F86" s="5"/>
      <c r="G86" s="6">
        <v>0</v>
      </c>
      <c r="H86" s="6">
        <v>0</v>
      </c>
      <c r="I86" s="48" t="e">
        <f t="shared" si="46"/>
        <v>#DIV/0!</v>
      </c>
      <c r="J86" s="5"/>
      <c r="K86" s="5">
        <v>0</v>
      </c>
      <c r="L86" s="5">
        <v>0</v>
      </c>
      <c r="M86" s="138" t="e">
        <f t="shared" si="45"/>
        <v>#DIV/0!</v>
      </c>
      <c r="N86" s="5"/>
    </row>
    <row r="87" spans="1:14" ht="42.75" hidden="1" customHeight="1" x14ac:dyDescent="0.2">
      <c r="A87" s="1" t="s">
        <v>152</v>
      </c>
      <c r="B87" s="2" t="s">
        <v>153</v>
      </c>
      <c r="C87" s="6">
        <f t="shared" si="47"/>
        <v>0</v>
      </c>
      <c r="D87" s="6">
        <f t="shared" si="47"/>
        <v>0</v>
      </c>
      <c r="E87" s="48">
        <v>0</v>
      </c>
      <c r="F87" s="5"/>
      <c r="G87" s="6">
        <v>0</v>
      </c>
      <c r="H87" s="6">
        <v>0</v>
      </c>
      <c r="I87" s="48" t="e">
        <f t="shared" si="46"/>
        <v>#DIV/0!</v>
      </c>
      <c r="J87" s="6"/>
      <c r="K87" s="6"/>
      <c r="L87" s="6"/>
      <c r="M87" s="138" t="e">
        <f t="shared" si="45"/>
        <v>#DIV/0!</v>
      </c>
      <c r="N87" s="6"/>
    </row>
    <row r="88" spans="1:14" ht="49.5" hidden="1" customHeight="1" x14ac:dyDescent="0.2">
      <c r="A88" s="1" t="s">
        <v>154</v>
      </c>
      <c r="B88" s="2" t="s">
        <v>94</v>
      </c>
      <c r="C88" s="6">
        <f t="shared" si="47"/>
        <v>0</v>
      </c>
      <c r="D88" s="6">
        <f t="shared" si="47"/>
        <v>0</v>
      </c>
      <c r="E88" s="48" t="e">
        <f t="shared" si="42"/>
        <v>#DIV/0!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>
        <v>0</v>
      </c>
      <c r="L88" s="6">
        <v>0</v>
      </c>
      <c r="M88" s="138" t="e">
        <f t="shared" si="45"/>
        <v>#DIV/0!</v>
      </c>
      <c r="N88" s="6"/>
    </row>
    <row r="89" spans="1:14" ht="14.25" hidden="1" customHeight="1" x14ac:dyDescent="0.2">
      <c r="A89" s="1" t="s">
        <v>155</v>
      </c>
      <c r="B89" s="2" t="s">
        <v>153</v>
      </c>
      <c r="C89" s="6">
        <f t="shared" si="44"/>
        <v>0</v>
      </c>
      <c r="D89" s="6">
        <f t="shared" si="41"/>
        <v>0</v>
      </c>
      <c r="E89" s="47" t="e">
        <f t="shared" si="42"/>
        <v>#DIV/0!</v>
      </c>
      <c r="F89" s="5">
        <f>D89*100/D36</f>
        <v>0</v>
      </c>
      <c r="G89" s="6">
        <v>0</v>
      </c>
      <c r="H89" s="6">
        <v>0</v>
      </c>
      <c r="I89" s="48" t="e">
        <f t="shared" si="46"/>
        <v>#DIV/0!</v>
      </c>
      <c r="J89" s="6"/>
      <c r="K89" s="6"/>
      <c r="L89" s="6"/>
      <c r="M89" s="138" t="e">
        <f t="shared" si="45"/>
        <v>#DIV/0!</v>
      </c>
      <c r="N89" s="6"/>
    </row>
    <row r="90" spans="1:14" ht="21" hidden="1" customHeight="1" x14ac:dyDescent="0.2">
      <c r="A90" s="1" t="s">
        <v>156</v>
      </c>
      <c r="B90" s="2" t="s">
        <v>94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D90*100/D37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38" t="e">
        <f t="shared" si="45"/>
        <v>#DIV/0!</v>
      </c>
      <c r="N90" s="6"/>
    </row>
    <row r="91" spans="1:14" ht="21.75" hidden="1" customHeight="1" x14ac:dyDescent="0.2">
      <c r="A91" s="1" t="s">
        <v>157</v>
      </c>
      <c r="B91" s="2" t="s">
        <v>158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D91*100/D38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38" t="e">
        <f t="shared" si="45"/>
        <v>#DIV/0!</v>
      </c>
      <c r="N91" s="6"/>
    </row>
    <row r="92" spans="1:14" ht="48" hidden="1" customHeight="1" x14ac:dyDescent="0.2">
      <c r="A92" s="1" t="s">
        <v>159</v>
      </c>
      <c r="B92" s="2" t="s">
        <v>160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D92*100/D39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38" t="e">
        <f t="shared" si="45"/>
        <v>#DIV/0!</v>
      </c>
      <c r="N92" s="6"/>
    </row>
    <row r="93" spans="1:14" ht="48" hidden="1" customHeight="1" x14ac:dyDescent="0.2">
      <c r="A93" s="1" t="s">
        <v>161</v>
      </c>
      <c r="B93" s="2" t="s">
        <v>162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D93*100/D43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38" t="e">
        <f t="shared" si="45"/>
        <v>#DIV/0!</v>
      </c>
      <c r="N93" s="6"/>
    </row>
    <row r="94" spans="1:14" ht="48" hidden="1" customHeight="1" x14ac:dyDescent="0.2">
      <c r="A94" s="1" t="s">
        <v>163</v>
      </c>
      <c r="B94" s="2" t="s">
        <v>164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38" t="e">
        <f t="shared" si="45"/>
        <v>#DIV/0!</v>
      </c>
      <c r="N94" s="6"/>
    </row>
    <row r="95" spans="1:14" ht="48" hidden="1" customHeight="1" x14ac:dyDescent="0.2">
      <c r="A95" s="1" t="s">
        <v>165</v>
      </c>
      <c r="B95" s="2" t="s">
        <v>166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38" t="e">
        <f t="shared" si="45"/>
        <v>#DIV/0!</v>
      </c>
      <c r="N95" s="6"/>
    </row>
    <row r="96" spans="1:14" ht="48" hidden="1" customHeight="1" x14ac:dyDescent="0.2">
      <c r="A96" s="1" t="s">
        <v>167</v>
      </c>
      <c r="B96" s="2" t="s">
        <v>49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D96*100/D48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38" t="e">
        <f t="shared" si="45"/>
        <v>#DIV/0!</v>
      </c>
      <c r="N96" s="6"/>
    </row>
    <row r="97" spans="1:14" ht="48" hidden="1" customHeight="1" x14ac:dyDescent="0.2">
      <c r="A97" s="1" t="s">
        <v>168</v>
      </c>
      <c r="B97" s="2" t="s">
        <v>169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38" t="e">
        <f t="shared" si="45"/>
        <v>#DIV/0!</v>
      </c>
      <c r="N97" s="6"/>
    </row>
    <row r="98" spans="1:14" ht="24" hidden="1" customHeight="1" x14ac:dyDescent="0.2">
      <c r="A98" s="1" t="s">
        <v>170</v>
      </c>
      <c r="B98" s="2" t="s">
        <v>90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38" t="e">
        <f t="shared" si="45"/>
        <v>#DIV/0!</v>
      </c>
      <c r="N98" s="6"/>
    </row>
    <row r="99" spans="1:14" ht="36" hidden="1" customHeight="1" x14ac:dyDescent="0.2">
      <c r="A99" s="1" t="s">
        <v>171</v>
      </c>
      <c r="B99" s="2" t="s">
        <v>172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38" t="e">
        <f t="shared" si="45"/>
        <v>#DIV/0!</v>
      </c>
      <c r="N99" s="6"/>
    </row>
    <row r="100" spans="1:14" ht="36" hidden="1" customHeight="1" x14ac:dyDescent="0.2">
      <c r="A100" s="1" t="s">
        <v>173</v>
      </c>
      <c r="B100" s="2" t="s">
        <v>174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38" t="e">
        <f t="shared" si="45"/>
        <v>#DIV/0!</v>
      </c>
      <c r="N100" s="6"/>
    </row>
    <row r="101" spans="1:14" s="73" customFormat="1" ht="36" x14ac:dyDescent="0.2">
      <c r="A101" s="3" t="s">
        <v>151</v>
      </c>
      <c r="B101" s="4" t="s">
        <v>46</v>
      </c>
      <c r="C101" s="5">
        <f>C103+C102</f>
        <v>0</v>
      </c>
      <c r="D101" s="5">
        <f>D103+D102</f>
        <v>0</v>
      </c>
      <c r="E101" s="47">
        <v>0</v>
      </c>
      <c r="F101" s="5"/>
      <c r="G101" s="6">
        <v>0</v>
      </c>
      <c r="H101" s="6">
        <v>0</v>
      </c>
      <c r="I101" s="48">
        <v>0</v>
      </c>
      <c r="J101" s="47"/>
      <c r="K101" s="47">
        <f>K102+K103</f>
        <v>0</v>
      </c>
      <c r="L101" s="47">
        <f>L102+L103</f>
        <v>0</v>
      </c>
      <c r="M101" s="138">
        <v>0</v>
      </c>
      <c r="N101" s="47"/>
    </row>
    <row r="102" spans="1:14" s="73" customFormat="1" ht="36" x14ac:dyDescent="0.2">
      <c r="A102" s="1" t="s">
        <v>152</v>
      </c>
      <c r="B102" s="2" t="s">
        <v>153</v>
      </c>
      <c r="C102" s="6">
        <f t="shared" ref="C102:C103" si="48">G102+K102</f>
        <v>0</v>
      </c>
      <c r="D102" s="6">
        <f t="shared" ref="D102:D103" si="49">H102+L102</f>
        <v>0</v>
      </c>
      <c r="E102" s="48">
        <v>0</v>
      </c>
      <c r="F102" s="5"/>
      <c r="G102" s="6">
        <v>0</v>
      </c>
      <c r="H102" s="6">
        <v>0</v>
      </c>
      <c r="I102" s="48">
        <v>0</v>
      </c>
      <c r="J102" s="47"/>
      <c r="K102" s="47"/>
      <c r="L102" s="47"/>
      <c r="M102" s="138"/>
      <c r="N102" s="47"/>
    </row>
    <row r="103" spans="1:14" s="73" customFormat="1" ht="48" x14ac:dyDescent="0.2">
      <c r="A103" s="1" t="s">
        <v>154</v>
      </c>
      <c r="B103" s="2" t="s">
        <v>94</v>
      </c>
      <c r="C103" s="6">
        <f t="shared" si="48"/>
        <v>0</v>
      </c>
      <c r="D103" s="6">
        <f t="shared" si="49"/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8">
        <v>0</v>
      </c>
      <c r="L103" s="48">
        <v>0</v>
      </c>
      <c r="M103" s="138">
        <v>0</v>
      </c>
      <c r="N103" s="47"/>
    </row>
    <row r="104" spans="1:14" s="73" customFormat="1" ht="24" x14ac:dyDescent="0.2">
      <c r="A104" s="3" t="s">
        <v>175</v>
      </c>
      <c r="B104" s="4" t="s">
        <v>83</v>
      </c>
      <c r="C104" s="5">
        <f>C105+C106</f>
        <v>-4250</v>
      </c>
      <c r="D104" s="5">
        <v>0</v>
      </c>
      <c r="E104" s="47">
        <f>D104/C104*100</f>
        <v>0</v>
      </c>
      <c r="F104" s="5"/>
      <c r="G104" s="5">
        <f>G105+G106</f>
        <v>-4250</v>
      </c>
      <c r="H104" s="5">
        <f t="shared" ref="H104" si="50">H105+H106</f>
        <v>0</v>
      </c>
      <c r="I104" s="47">
        <f>H104/G104*100</f>
        <v>0</v>
      </c>
      <c r="J104" s="47"/>
      <c r="K104" s="47"/>
      <c r="L104" s="47"/>
      <c r="M104" s="47"/>
      <c r="N104" s="47"/>
    </row>
    <row r="105" spans="1:14" ht="53.25" customHeight="1" x14ac:dyDescent="0.2">
      <c r="A105" s="1" t="s">
        <v>176</v>
      </c>
      <c r="B105" s="2" t="s">
        <v>114</v>
      </c>
      <c r="C105" s="6">
        <f>G105+K105</f>
        <v>-4500</v>
      </c>
      <c r="D105" s="6">
        <f>-H105+L105</f>
        <v>0</v>
      </c>
      <c r="E105" s="48">
        <f t="shared" si="42"/>
        <v>0</v>
      </c>
      <c r="F105" s="5"/>
      <c r="G105" s="6">
        <v>-4500</v>
      </c>
      <c r="H105" s="6">
        <v>0</v>
      </c>
      <c r="I105" s="48">
        <f t="shared" si="38"/>
        <v>0</v>
      </c>
      <c r="J105" s="6"/>
      <c r="K105" s="6"/>
      <c r="L105" s="6"/>
      <c r="M105" s="47"/>
      <c r="N105" s="6"/>
    </row>
    <row r="106" spans="1:14" ht="54.75" customHeight="1" x14ac:dyDescent="0.2">
      <c r="A106" s="1" t="s">
        <v>177</v>
      </c>
      <c r="B106" s="2" t="s">
        <v>80</v>
      </c>
      <c r="C106" s="6">
        <f>G106+K106</f>
        <v>250</v>
      </c>
      <c r="D106" s="6">
        <f>H106+L106</f>
        <v>0</v>
      </c>
      <c r="E106" s="48">
        <f t="shared" si="42"/>
        <v>0</v>
      </c>
      <c r="F106" s="5"/>
      <c r="G106" s="6">
        <v>250</v>
      </c>
      <c r="H106" s="6">
        <v>0</v>
      </c>
      <c r="I106" s="48">
        <f t="shared" si="38"/>
        <v>0</v>
      </c>
      <c r="J106" s="6"/>
      <c r="K106" s="6"/>
      <c r="L106" s="6"/>
      <c r="M106" s="47"/>
      <c r="N106" s="6"/>
    </row>
    <row r="107" spans="1:14" s="89" customFormat="1" ht="33" customHeight="1" x14ac:dyDescent="0.25">
      <c r="A107" s="3" t="s">
        <v>249</v>
      </c>
      <c r="B107" s="4" t="s">
        <v>81</v>
      </c>
      <c r="C107" s="5">
        <f>G107+K107</f>
        <v>119943.49999999965</v>
      </c>
      <c r="D107" s="5">
        <f>H107+L107</f>
        <v>18093.90000000014</v>
      </c>
      <c r="E107" s="47">
        <f>D107/C107*100</f>
        <v>15.085352686890237</v>
      </c>
      <c r="F107" s="5"/>
      <c r="G107" s="5">
        <f>G108+G119</f>
        <v>26698.699999999721</v>
      </c>
      <c r="H107" s="5">
        <f>H108+H119</f>
        <v>-30900.899999999907</v>
      </c>
      <c r="I107" s="47">
        <v>0</v>
      </c>
      <c r="J107" s="5"/>
      <c r="K107" s="5">
        <f>K108+K119</f>
        <v>93244.79999999993</v>
      </c>
      <c r="L107" s="5">
        <f>L108+L119</f>
        <v>48994.800000000047</v>
      </c>
      <c r="M107" s="137">
        <f>L107/K107*100</f>
        <v>52.544270565221964</v>
      </c>
      <c r="N107" s="5"/>
    </row>
    <row r="108" spans="1:14" ht="14.25" customHeight="1" x14ac:dyDescent="0.2">
      <c r="A108" s="1" t="s">
        <v>225</v>
      </c>
      <c r="B108" s="2" t="s">
        <v>178</v>
      </c>
      <c r="C108" s="6">
        <f>G108+K108+376586.7</f>
        <v>-4701084.3</v>
      </c>
      <c r="D108" s="6">
        <f>H108+L108-(-173362.2)</f>
        <v>-2169510.5999999996</v>
      </c>
      <c r="E108" s="48">
        <f t="shared" si="42"/>
        <v>46.149153292145805</v>
      </c>
      <c r="F108" s="5"/>
      <c r="G108" s="6">
        <v>-4171359.6</v>
      </c>
      <c r="H108" s="146">
        <v>-2024227.2</v>
      </c>
      <c r="I108" s="48">
        <f>H108/G108*100</f>
        <v>48.52679687457298</v>
      </c>
      <c r="J108" s="6"/>
      <c r="K108" s="6">
        <v>-906311.4</v>
      </c>
      <c r="L108" s="6">
        <v>-318645.59999999998</v>
      </c>
      <c r="M108" s="138">
        <f t="shared" ref="M108:M119" si="51">L108/K108*100</f>
        <v>35.158511743314712</v>
      </c>
      <c r="N108" s="6"/>
    </row>
    <row r="109" spans="1:14" ht="0.75" hidden="1" customHeight="1" x14ac:dyDescent="0.2">
      <c r="A109" s="1" t="s">
        <v>179</v>
      </c>
      <c r="B109" s="2" t="s">
        <v>89</v>
      </c>
      <c r="C109" s="6">
        <f t="shared" si="44"/>
        <v>-2681025.6</v>
      </c>
      <c r="D109" s="6">
        <f t="shared" si="41"/>
        <v>0</v>
      </c>
      <c r="E109" s="48">
        <f t="shared" si="42"/>
        <v>0</v>
      </c>
      <c r="F109" s="5">
        <f>D109*100/D58</f>
        <v>0</v>
      </c>
      <c r="G109" s="6">
        <v>-2681025.6</v>
      </c>
      <c r="H109" s="146"/>
      <c r="I109" s="48">
        <f t="shared" si="38"/>
        <v>0</v>
      </c>
      <c r="J109" s="6"/>
      <c r="K109" s="6"/>
      <c r="L109" s="6"/>
      <c r="M109" s="138" t="e">
        <f t="shared" si="51"/>
        <v>#DIV/0!</v>
      </c>
      <c r="N109" s="6"/>
    </row>
    <row r="110" spans="1:14" ht="24" hidden="1" customHeight="1" x14ac:dyDescent="0.2">
      <c r="A110" s="1" t="s">
        <v>180</v>
      </c>
      <c r="B110" s="2" t="s">
        <v>65</v>
      </c>
      <c r="C110" s="6">
        <f t="shared" si="44"/>
        <v>-2681025.6</v>
      </c>
      <c r="D110" s="6">
        <f t="shared" si="41"/>
        <v>0</v>
      </c>
      <c r="E110" s="48">
        <f t="shared" si="42"/>
        <v>0</v>
      </c>
      <c r="F110" s="5">
        <f>D110*100/D59</f>
        <v>0</v>
      </c>
      <c r="G110" s="6">
        <v>-2681025.6</v>
      </c>
      <c r="H110" s="146"/>
      <c r="I110" s="48">
        <f t="shared" si="38"/>
        <v>0</v>
      </c>
      <c r="J110" s="6"/>
      <c r="K110" s="6"/>
      <c r="L110" s="6"/>
      <c r="M110" s="138" t="e">
        <f t="shared" si="51"/>
        <v>#DIV/0!</v>
      </c>
      <c r="N110" s="6"/>
    </row>
    <row r="111" spans="1:14" ht="36" hidden="1" customHeight="1" x14ac:dyDescent="0.2">
      <c r="A111" s="1" t="s">
        <v>181</v>
      </c>
      <c r="B111" s="2" t="s">
        <v>182</v>
      </c>
      <c r="C111" s="6">
        <f t="shared" si="44"/>
        <v>-2681025.6</v>
      </c>
      <c r="D111" s="6">
        <f t="shared" si="41"/>
        <v>0</v>
      </c>
      <c r="E111" s="48">
        <f t="shared" si="42"/>
        <v>0</v>
      </c>
      <c r="F111" s="5">
        <f>D111*100/D60</f>
        <v>0</v>
      </c>
      <c r="G111" s="6">
        <v>-2681025.6</v>
      </c>
      <c r="H111" s="146"/>
      <c r="I111" s="48">
        <f t="shared" si="38"/>
        <v>0</v>
      </c>
      <c r="J111" s="6"/>
      <c r="K111" s="6"/>
      <c r="L111" s="6"/>
      <c r="M111" s="138" t="e">
        <f t="shared" si="51"/>
        <v>#DIV/0!</v>
      </c>
      <c r="N111" s="6"/>
    </row>
    <row r="112" spans="1:14" ht="24" hidden="1" customHeight="1" x14ac:dyDescent="0.2">
      <c r="A112" s="1" t="s">
        <v>183</v>
      </c>
      <c r="B112" s="2" t="s">
        <v>184</v>
      </c>
      <c r="C112" s="6">
        <f t="shared" si="44"/>
        <v>-2681025.6</v>
      </c>
      <c r="D112" s="6">
        <f t="shared" si="41"/>
        <v>0</v>
      </c>
      <c r="E112" s="48">
        <f t="shared" si="42"/>
        <v>0</v>
      </c>
      <c r="F112" s="5" t="e">
        <f t="shared" ref="F112:F115" si="52">D112*100/D62</f>
        <v>#DIV/0!</v>
      </c>
      <c r="G112" s="6">
        <v>-2681025.6</v>
      </c>
      <c r="H112" s="146"/>
      <c r="I112" s="48">
        <f t="shared" si="38"/>
        <v>0</v>
      </c>
      <c r="J112" s="6"/>
      <c r="K112" s="6"/>
      <c r="L112" s="6"/>
      <c r="M112" s="138" t="e">
        <f t="shared" si="51"/>
        <v>#DIV/0!</v>
      </c>
      <c r="N112" s="6"/>
    </row>
    <row r="113" spans="1:14" ht="24" hidden="1" customHeight="1" x14ac:dyDescent="0.2">
      <c r="A113" s="1" t="s">
        <v>185</v>
      </c>
      <c r="B113" s="2" t="s">
        <v>30</v>
      </c>
      <c r="C113" s="6">
        <f t="shared" si="44"/>
        <v>-2681025.6</v>
      </c>
      <c r="D113" s="6">
        <f t="shared" si="41"/>
        <v>0</v>
      </c>
      <c r="E113" s="48">
        <f t="shared" si="42"/>
        <v>0</v>
      </c>
      <c r="F113" s="5" t="e">
        <f t="shared" si="52"/>
        <v>#DIV/0!</v>
      </c>
      <c r="G113" s="6">
        <v>-2681025.6</v>
      </c>
      <c r="H113" s="146"/>
      <c r="I113" s="48">
        <f t="shared" si="38"/>
        <v>0</v>
      </c>
      <c r="J113" s="6"/>
      <c r="K113" s="6"/>
      <c r="L113" s="6"/>
      <c r="M113" s="138" t="e">
        <f t="shared" si="51"/>
        <v>#DIV/0!</v>
      </c>
      <c r="N113" s="6"/>
    </row>
    <row r="114" spans="1:14" ht="18.75" hidden="1" customHeight="1" x14ac:dyDescent="0.2">
      <c r="A114" s="1" t="s">
        <v>186</v>
      </c>
      <c r="B114" s="2" t="s">
        <v>187</v>
      </c>
      <c r="C114" s="6">
        <f t="shared" si="44"/>
        <v>-2681025.6</v>
      </c>
      <c r="D114" s="6">
        <f t="shared" si="41"/>
        <v>0</v>
      </c>
      <c r="E114" s="48">
        <f t="shared" si="42"/>
        <v>0</v>
      </c>
      <c r="F114" s="5" t="e">
        <f t="shared" si="52"/>
        <v>#DIV/0!</v>
      </c>
      <c r="G114" s="6">
        <v>-2681025.6</v>
      </c>
      <c r="H114" s="146"/>
      <c r="I114" s="48">
        <f t="shared" si="38"/>
        <v>0</v>
      </c>
      <c r="J114" s="6"/>
      <c r="K114" s="6"/>
      <c r="L114" s="6"/>
      <c r="M114" s="138" t="e">
        <f t="shared" si="51"/>
        <v>#DIV/0!</v>
      </c>
      <c r="N114" s="6"/>
    </row>
    <row r="115" spans="1:14" ht="24" hidden="1" customHeight="1" x14ac:dyDescent="0.2">
      <c r="A115" s="1" t="s">
        <v>188</v>
      </c>
      <c r="B115" s="2" t="s">
        <v>47</v>
      </c>
      <c r="C115" s="6">
        <f t="shared" si="44"/>
        <v>-2681025.6</v>
      </c>
      <c r="D115" s="6">
        <f t="shared" si="41"/>
        <v>0</v>
      </c>
      <c r="E115" s="48">
        <f t="shared" si="42"/>
        <v>0</v>
      </c>
      <c r="F115" s="5" t="e">
        <f t="shared" si="52"/>
        <v>#DIV/0!</v>
      </c>
      <c r="G115" s="6">
        <v>-2681025.6</v>
      </c>
      <c r="H115" s="146"/>
      <c r="I115" s="48">
        <f t="shared" si="38"/>
        <v>0</v>
      </c>
      <c r="J115" s="6"/>
      <c r="K115" s="6"/>
      <c r="L115" s="6"/>
      <c r="M115" s="138" t="e">
        <f t="shared" si="51"/>
        <v>#DIV/0!</v>
      </c>
      <c r="N115" s="6"/>
    </row>
    <row r="116" spans="1:14" ht="24" hidden="1" customHeight="1" x14ac:dyDescent="0.2">
      <c r="A116" s="1" t="s">
        <v>189</v>
      </c>
      <c r="B116" s="2" t="s">
        <v>190</v>
      </c>
      <c r="C116" s="6">
        <f t="shared" si="44"/>
        <v>-2681025.6</v>
      </c>
      <c r="D116" s="6">
        <f t="shared" si="41"/>
        <v>0</v>
      </c>
      <c r="E116" s="48">
        <f t="shared" si="42"/>
        <v>0</v>
      </c>
      <c r="F116" s="5">
        <f>D116*100/D68</f>
        <v>0</v>
      </c>
      <c r="G116" s="6">
        <v>-2681025.6</v>
      </c>
      <c r="H116" s="146"/>
      <c r="I116" s="48">
        <f t="shared" si="38"/>
        <v>0</v>
      </c>
      <c r="J116" s="6"/>
      <c r="K116" s="6"/>
      <c r="L116" s="6"/>
      <c r="M116" s="138" t="e">
        <f t="shared" si="51"/>
        <v>#DIV/0!</v>
      </c>
      <c r="N116" s="6"/>
    </row>
    <row r="117" spans="1:14" ht="48" hidden="1" customHeight="1" x14ac:dyDescent="0.2">
      <c r="A117" s="1" t="s">
        <v>191</v>
      </c>
      <c r="B117" s="2" t="s">
        <v>192</v>
      </c>
      <c r="C117" s="6">
        <f t="shared" si="44"/>
        <v>-2681025.6</v>
      </c>
      <c r="D117" s="6">
        <f t="shared" si="41"/>
        <v>0</v>
      </c>
      <c r="E117" s="48">
        <f t="shared" si="42"/>
        <v>0</v>
      </c>
      <c r="F117" s="5" t="e">
        <f>D117*100/D69</f>
        <v>#DIV/0!</v>
      </c>
      <c r="G117" s="6">
        <v>-2681025.6</v>
      </c>
      <c r="H117" s="146"/>
      <c r="I117" s="48">
        <f t="shared" si="38"/>
        <v>0</v>
      </c>
      <c r="J117" s="6"/>
      <c r="K117" s="6"/>
      <c r="L117" s="6"/>
      <c r="M117" s="138" t="e">
        <f t="shared" si="51"/>
        <v>#DIV/0!</v>
      </c>
      <c r="N117" s="6"/>
    </row>
    <row r="118" spans="1:14" ht="72" hidden="1" customHeight="1" x14ac:dyDescent="0.2">
      <c r="A118" s="1" t="s">
        <v>193</v>
      </c>
      <c r="B118" s="2" t="s">
        <v>194</v>
      </c>
      <c r="C118" s="6">
        <f t="shared" si="44"/>
        <v>-2681025.6</v>
      </c>
      <c r="D118" s="6">
        <f t="shared" si="41"/>
        <v>0</v>
      </c>
      <c r="E118" s="48">
        <f t="shared" si="42"/>
        <v>0</v>
      </c>
      <c r="F118" s="5" t="e">
        <f>D118*100/D70</f>
        <v>#DIV/0!</v>
      </c>
      <c r="G118" s="6">
        <v>-2681025.6</v>
      </c>
      <c r="H118" s="146"/>
      <c r="I118" s="48">
        <f t="shared" si="38"/>
        <v>0</v>
      </c>
      <c r="J118" s="6"/>
      <c r="K118" s="6"/>
      <c r="L118" s="6"/>
      <c r="M118" s="138" t="e">
        <f t="shared" si="51"/>
        <v>#DIV/0!</v>
      </c>
      <c r="N118" s="6"/>
    </row>
    <row r="119" spans="1:14" ht="16.5" customHeight="1" x14ac:dyDescent="0.2">
      <c r="A119" s="1" t="s">
        <v>195</v>
      </c>
      <c r="B119" s="2" t="s">
        <v>196</v>
      </c>
      <c r="C119" s="6">
        <f>G119+K119-376586.7</f>
        <v>4821027.8</v>
      </c>
      <c r="D119" s="6">
        <f>H119+L119-173362.2</f>
        <v>2187604.5</v>
      </c>
      <c r="E119" s="48">
        <f t="shared" si="42"/>
        <v>45.37630959107932</v>
      </c>
      <c r="F119" s="5"/>
      <c r="G119" s="6">
        <v>4198058.3</v>
      </c>
      <c r="H119" s="146">
        <v>1993326.3</v>
      </c>
      <c r="I119" s="48">
        <f>H119/G119*100</f>
        <v>47.48210142770052</v>
      </c>
      <c r="J119" s="6"/>
      <c r="K119" s="6">
        <v>999556.2</v>
      </c>
      <c r="L119" s="6">
        <v>367640.4</v>
      </c>
      <c r="M119" s="138">
        <f t="shared" si="51"/>
        <v>36.780363125154949</v>
      </c>
      <c r="N119" s="6"/>
    </row>
    <row r="120" spans="1:14" x14ac:dyDescent="0.2">
      <c r="A120" s="90"/>
      <c r="B120" s="17"/>
      <c r="C120" s="17"/>
      <c r="D120" s="17"/>
      <c r="E120" s="17"/>
      <c r="F120" s="17"/>
      <c r="G120" s="117"/>
      <c r="H120" s="117"/>
      <c r="I120" s="117"/>
      <c r="J120" s="117"/>
      <c r="K120" s="114"/>
      <c r="L120" s="114"/>
      <c r="M120" s="114"/>
      <c r="N120" s="114"/>
    </row>
    <row r="121" spans="1:14" x14ac:dyDescent="0.2">
      <c r="G121" s="118"/>
      <c r="H121" s="118"/>
      <c r="K121" s="115"/>
      <c r="L121" s="115"/>
      <c r="M121" s="115"/>
      <c r="N121" s="115"/>
    </row>
    <row r="122" spans="1:14" ht="16.5" customHeight="1" x14ac:dyDescent="0.2">
      <c r="A122" s="91" t="s">
        <v>268</v>
      </c>
      <c r="C122" s="7" t="s">
        <v>269</v>
      </c>
      <c r="G122" s="118"/>
      <c r="H122" s="118"/>
      <c r="K122" s="115"/>
      <c r="L122" s="115"/>
      <c r="M122" s="115"/>
      <c r="N122" s="115"/>
    </row>
    <row r="123" spans="1:14" x14ac:dyDescent="0.2">
      <c r="G123" s="118"/>
    </row>
    <row r="124" spans="1:14" x14ac:dyDescent="0.2">
      <c r="C124" s="18"/>
      <c r="D124" s="18"/>
    </row>
    <row r="125" spans="1:14" ht="13.5" customHeight="1" x14ac:dyDescent="0.2">
      <c r="A125" s="91" t="s">
        <v>264</v>
      </c>
      <c r="C125" s="18"/>
      <c r="D125" s="18"/>
    </row>
    <row r="126" spans="1:14" ht="13.5" customHeight="1" x14ac:dyDescent="0.2">
      <c r="C126" s="18"/>
      <c r="D126" s="18"/>
    </row>
    <row r="127" spans="1:14" ht="13.5" customHeight="1" x14ac:dyDescent="0.2">
      <c r="C127" s="18"/>
      <c r="D127" s="18"/>
      <c r="G127" s="118"/>
    </row>
    <row r="128" spans="1:14" ht="13.5" customHeight="1" x14ac:dyDescent="0.2">
      <c r="C128" s="18"/>
      <c r="D128" s="18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x14ac:dyDescent="0.2">
      <c r="C135" s="18"/>
      <c r="D135" s="18"/>
    </row>
  </sheetData>
  <mergeCells count="18">
    <mergeCell ref="G1:H1"/>
    <mergeCell ref="A71:C71"/>
    <mergeCell ref="V71:W71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  <mergeCell ref="F70:F71"/>
    <mergeCell ref="I70:I71"/>
    <mergeCell ref="M70:M71"/>
    <mergeCell ref="G7:H7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zoomScaleSheetLayoutView="85" workbookViewId="0">
      <selection activeCell="M1" sqref="M1:N1048576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271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171"/>
      <c r="G2" s="171"/>
      <c r="H2" s="23"/>
      <c r="I2" s="23"/>
      <c r="J2" s="23"/>
      <c r="K2" s="98" t="s">
        <v>197</v>
      </c>
      <c r="L2" s="23"/>
    </row>
    <row r="3" spans="1:16" s="28" customFormat="1" ht="20.25" customHeight="1" x14ac:dyDescent="0.25">
      <c r="A3" s="181"/>
      <c r="B3" s="182"/>
      <c r="C3" s="172" t="s">
        <v>130</v>
      </c>
      <c r="D3" s="173"/>
      <c r="E3" s="174"/>
      <c r="F3" s="172" t="s">
        <v>126</v>
      </c>
      <c r="G3" s="173"/>
      <c r="H3" s="174"/>
      <c r="I3" s="172" t="s">
        <v>127</v>
      </c>
      <c r="J3" s="173"/>
      <c r="K3" s="174"/>
      <c r="L3" s="27"/>
    </row>
    <row r="4" spans="1:16" ht="33.75" x14ac:dyDescent="0.25">
      <c r="A4" s="177" t="s">
        <v>198</v>
      </c>
      <c r="B4" s="178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179">
        <v>1</v>
      </c>
      <c r="B5" s="180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183" t="s">
        <v>254</v>
      </c>
      <c r="B6" s="184"/>
      <c r="C6" s="52">
        <f>F6+I6</f>
        <v>2339352.2000000002</v>
      </c>
      <c r="D6" s="52">
        <f>G6+J6</f>
        <v>1236005.1000000001</v>
      </c>
      <c r="E6" s="102">
        <f t="shared" ref="E6:E10" si="0">D6/C6*100</f>
        <v>52.83535758318051</v>
      </c>
      <c r="F6" s="149">
        <v>2016611.5</v>
      </c>
      <c r="G6" s="149">
        <v>1091713.3</v>
      </c>
      <c r="H6" s="102">
        <f>G6/F6*100</f>
        <v>54.136024712742149</v>
      </c>
      <c r="I6" s="52">
        <v>322740.7</v>
      </c>
      <c r="J6" s="52">
        <v>144291.79999999999</v>
      </c>
      <c r="K6" s="102">
        <f t="shared" ref="K6:K8" si="1">J6/I6*100</f>
        <v>44.708275095146035</v>
      </c>
      <c r="L6" s="34"/>
      <c r="M6" s="35"/>
      <c r="N6" s="31"/>
      <c r="O6" s="57"/>
      <c r="P6" s="36"/>
    </row>
    <row r="7" spans="1:16" ht="37.5" customHeight="1" x14ac:dyDescent="0.25">
      <c r="A7" s="183" t="s">
        <v>255</v>
      </c>
      <c r="B7" s="184"/>
      <c r="C7" s="52">
        <f>F7+I7</f>
        <v>181105.2</v>
      </c>
      <c r="D7" s="52">
        <f>G7+J7</f>
        <v>84495.7</v>
      </c>
      <c r="E7" s="102">
        <f t="shared" ref="E7" si="2">D7/C7*100</f>
        <v>46.655590231533935</v>
      </c>
      <c r="F7" s="149">
        <v>159907</v>
      </c>
      <c r="G7" s="149">
        <v>72420.2</v>
      </c>
      <c r="H7" s="102">
        <f>G7/F7*100</f>
        <v>45.288949201723497</v>
      </c>
      <c r="I7" s="52">
        <v>21198.2</v>
      </c>
      <c r="J7" s="52">
        <v>12075.5</v>
      </c>
      <c r="K7" s="102">
        <f t="shared" ref="K7" si="3">J7/I7*100</f>
        <v>56.964742289439663</v>
      </c>
      <c r="L7" s="34"/>
      <c r="M7" s="35"/>
      <c r="N7" s="35"/>
      <c r="O7" s="57"/>
      <c r="P7" s="36"/>
    </row>
    <row r="8" spans="1:16" ht="33" customHeight="1" x14ac:dyDescent="0.25">
      <c r="A8" s="183" t="s">
        <v>256</v>
      </c>
      <c r="B8" s="184"/>
      <c r="C8" s="52">
        <f>F8+I8</f>
        <v>704491.5</v>
      </c>
      <c r="D8" s="52">
        <f t="shared" ref="D8" si="4">G8+J8</f>
        <v>318426</v>
      </c>
      <c r="E8" s="102">
        <f t="shared" si="0"/>
        <v>45.199409787059174</v>
      </c>
      <c r="F8" s="149">
        <v>607303.4</v>
      </c>
      <c r="G8" s="149">
        <v>278843.09999999998</v>
      </c>
      <c r="H8" s="102">
        <f>G8/F8*100</f>
        <v>45.914957828327644</v>
      </c>
      <c r="I8" s="52">
        <v>97188.1</v>
      </c>
      <c r="J8" s="52">
        <v>39582.9</v>
      </c>
      <c r="K8" s="102">
        <f t="shared" si="1"/>
        <v>40.728134411517459</v>
      </c>
      <c r="L8" s="34"/>
      <c r="M8" s="35"/>
      <c r="N8" s="31"/>
      <c r="O8" s="57"/>
      <c r="P8" s="36"/>
    </row>
    <row r="9" spans="1:16" ht="28.5" customHeight="1" x14ac:dyDescent="0.25">
      <c r="A9" s="183" t="s">
        <v>257</v>
      </c>
      <c r="B9" s="184"/>
      <c r="C9" s="52">
        <f>F9+I9</f>
        <v>54561.5</v>
      </c>
      <c r="D9" s="52">
        <f t="shared" ref="D9" si="5">G9+J9</f>
        <v>21945.600000000002</v>
      </c>
      <c r="E9" s="102">
        <f t="shared" ref="E9" si="6">D9/C9*100</f>
        <v>40.2217680965516</v>
      </c>
      <c r="F9" s="149">
        <v>48159.7</v>
      </c>
      <c r="G9" s="149">
        <v>18596.7</v>
      </c>
      <c r="H9" s="102">
        <f>G9/F9*100</f>
        <v>38.614650838771844</v>
      </c>
      <c r="I9" s="52">
        <v>6401.8</v>
      </c>
      <c r="J9" s="52">
        <v>3348.9</v>
      </c>
      <c r="K9" s="102">
        <f t="shared" ref="K9" si="7">J9/I9*100</f>
        <v>52.311849792245937</v>
      </c>
      <c r="L9" s="34"/>
      <c r="M9" s="35"/>
      <c r="N9" s="31"/>
      <c r="O9" s="57"/>
      <c r="P9" s="36"/>
    </row>
    <row r="10" spans="1:16" ht="43.5" customHeight="1" x14ac:dyDescent="0.25">
      <c r="A10" s="183" t="s">
        <v>258</v>
      </c>
      <c r="B10" s="184"/>
      <c r="C10" s="105">
        <f>F10+I10</f>
        <v>189771</v>
      </c>
      <c r="D10" s="105">
        <f>G10+J10</f>
        <v>136422.1</v>
      </c>
      <c r="E10" s="102">
        <f t="shared" si="0"/>
        <v>71.887748918433275</v>
      </c>
      <c r="F10" s="149">
        <v>189771</v>
      </c>
      <c r="G10" s="149">
        <v>136422.1</v>
      </c>
      <c r="H10" s="102">
        <f t="shared" ref="H10" si="8">G10/F10*100</f>
        <v>71.887748918433275</v>
      </c>
      <c r="I10" s="135"/>
      <c r="J10" s="135"/>
      <c r="K10" s="136"/>
      <c r="L10" s="34"/>
      <c r="M10" s="35"/>
      <c r="N10" s="31"/>
      <c r="O10" s="57"/>
      <c r="P10" s="36"/>
    </row>
    <row r="11" spans="1:16" ht="43.5" customHeight="1" x14ac:dyDescent="0.25">
      <c r="A11" s="183" t="s">
        <v>259</v>
      </c>
      <c r="B11" s="184"/>
      <c r="C11" s="105">
        <f>F11+I11</f>
        <v>29592</v>
      </c>
      <c r="D11" s="105">
        <f>G11+J11</f>
        <v>17143.400000000001</v>
      </c>
      <c r="E11" s="102">
        <f t="shared" ref="E11" si="9">D11/C11*100</f>
        <v>57.932549337658834</v>
      </c>
      <c r="F11" s="149">
        <v>29592</v>
      </c>
      <c r="G11" s="149">
        <v>17143.400000000001</v>
      </c>
      <c r="H11" s="102">
        <f t="shared" ref="H11" si="10">G11/F11*100</f>
        <v>57.932549337658834</v>
      </c>
      <c r="I11" s="135"/>
      <c r="J11" s="135"/>
      <c r="K11" s="136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24"/>
      <c r="J12" s="124"/>
      <c r="K12" s="56"/>
      <c r="L12" s="34"/>
      <c r="M12" s="35"/>
      <c r="N12" s="31"/>
      <c r="O12" s="36"/>
      <c r="P12" s="36"/>
    </row>
    <row r="13" spans="1:16" x14ac:dyDescent="0.25">
      <c r="A13" s="175" t="s">
        <v>205</v>
      </c>
      <c r="B13" s="176"/>
      <c r="C13" s="176"/>
      <c r="D13" s="176"/>
      <c r="E13" s="176"/>
      <c r="F13" s="37"/>
      <c r="G13" s="3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06"/>
      <c r="D14" s="106"/>
      <c r="E14" s="106"/>
      <c r="F14" s="37"/>
      <c r="G14" s="37"/>
      <c r="H14" s="37"/>
      <c r="I14" s="37"/>
      <c r="J14" s="120"/>
      <c r="K14" s="98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185" t="s">
        <v>267</v>
      </c>
      <c r="D15" s="185"/>
      <c r="E15" s="185"/>
      <c r="F15" s="185" t="s">
        <v>272</v>
      </c>
      <c r="G15" s="185"/>
      <c r="H15" s="185"/>
      <c r="I15" s="185" t="s">
        <v>273</v>
      </c>
      <c r="J15" s="185"/>
      <c r="K15" s="185"/>
      <c r="L15" s="37"/>
      <c r="N15" s="36"/>
      <c r="O15" s="36"/>
    </row>
    <row r="16" spans="1:16" ht="15" customHeight="1" x14ac:dyDescent="0.25">
      <c r="A16" s="189" t="s">
        <v>206</v>
      </c>
      <c r="B16" s="191" t="s">
        <v>230</v>
      </c>
      <c r="C16" s="192" t="s">
        <v>207</v>
      </c>
      <c r="D16" s="192" t="s">
        <v>208</v>
      </c>
      <c r="E16" s="192" t="s">
        <v>209</v>
      </c>
      <c r="F16" s="186" t="s">
        <v>207</v>
      </c>
      <c r="G16" s="186" t="s">
        <v>208</v>
      </c>
      <c r="H16" s="186" t="s">
        <v>209</v>
      </c>
      <c r="I16" s="186" t="s">
        <v>207</v>
      </c>
      <c r="J16" s="186" t="s">
        <v>208</v>
      </c>
      <c r="K16" s="186" t="s">
        <v>209</v>
      </c>
      <c r="L16" s="97"/>
    </row>
    <row r="17" spans="1:12" ht="23.25" customHeight="1" x14ac:dyDescent="0.25">
      <c r="A17" s="190"/>
      <c r="B17" s="187"/>
      <c r="C17" s="193"/>
      <c r="D17" s="193"/>
      <c r="E17" s="193"/>
      <c r="F17" s="187"/>
      <c r="G17" s="187"/>
      <c r="H17" s="187"/>
      <c r="I17" s="187"/>
      <c r="J17" s="187"/>
      <c r="K17" s="187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40">
        <f>D19+E19</f>
        <v>0</v>
      </c>
      <c r="D19" s="140">
        <f>SUM(D20:D38)</f>
        <v>0</v>
      </c>
      <c r="E19" s="140">
        <f>E21+E22+E23+E24+E25+E26+E27+E28+E33+E35+E36+E37+E38+E29+E34+E32+E31</f>
        <v>0</v>
      </c>
      <c r="F19" s="140">
        <f>G19+H19</f>
        <v>36980.5</v>
      </c>
      <c r="G19" s="140">
        <f>SUM(G20:G38)</f>
        <v>36980.5</v>
      </c>
      <c r="H19" s="140">
        <f>H21+H22+H23+H24+H25+H26+H27+H28+H33+H35+H36+H37+H38+H29+H34+H32+H31</f>
        <v>0</v>
      </c>
      <c r="I19" s="140">
        <f>J19+K19</f>
        <v>16282.600000000002</v>
      </c>
      <c r="J19" s="140">
        <f>J21+J22+J23+J24+J25+J26+J27+J28+J33+J35+J36+J37+J38+J29+J34+J32+J31</f>
        <v>10862.300000000001</v>
      </c>
      <c r="K19" s="140">
        <f>K21+K22+K23+K24+K25+K26+K27+K28+K33+K35+K36+K37+K38+K29+K34+K32+K31</f>
        <v>5420.3</v>
      </c>
      <c r="L19" s="42"/>
    </row>
    <row r="20" spans="1:12" ht="12" customHeight="1" x14ac:dyDescent="0.2">
      <c r="A20" s="60" t="s">
        <v>211</v>
      </c>
      <c r="B20" s="61"/>
      <c r="C20" s="140"/>
      <c r="D20" s="140"/>
      <c r="E20" s="140"/>
      <c r="F20" s="140"/>
      <c r="G20" s="140"/>
      <c r="H20" s="140"/>
      <c r="I20" s="140"/>
      <c r="J20" s="140"/>
      <c r="K20" s="140"/>
      <c r="L20" s="43"/>
    </row>
    <row r="21" spans="1:12" ht="14.25" customHeight="1" x14ac:dyDescent="0.2">
      <c r="A21" s="60" t="s">
        <v>212</v>
      </c>
      <c r="B21" s="62">
        <v>211</v>
      </c>
      <c r="C21" s="140">
        <f>D21+E21</f>
        <v>0</v>
      </c>
      <c r="D21" s="141"/>
      <c r="E21" s="141"/>
      <c r="F21" s="140"/>
      <c r="G21" s="141"/>
      <c r="H21" s="141"/>
      <c r="I21" s="140"/>
      <c r="J21" s="141"/>
      <c r="K21" s="141"/>
      <c r="L21" s="43"/>
    </row>
    <row r="22" spans="1:12" ht="12" customHeight="1" x14ac:dyDescent="0.2">
      <c r="A22" s="60" t="s">
        <v>213</v>
      </c>
      <c r="B22" s="62">
        <v>212</v>
      </c>
      <c r="C22" s="140">
        <f t="shared" ref="C22:C24" si="11">D22+E22</f>
        <v>0</v>
      </c>
      <c r="D22" s="141"/>
      <c r="E22" s="141"/>
      <c r="F22" s="140">
        <f t="shared" ref="F22" si="12">G22+H22</f>
        <v>0</v>
      </c>
      <c r="G22" s="141"/>
      <c r="H22" s="141"/>
      <c r="I22" s="140">
        <f t="shared" ref="I22:I24" si="13">J22+K22</f>
        <v>0</v>
      </c>
      <c r="J22" s="141"/>
      <c r="K22" s="141"/>
      <c r="L22" s="43"/>
    </row>
    <row r="23" spans="1:12" ht="22.5" customHeight="1" x14ac:dyDescent="0.2">
      <c r="A23" s="60" t="s">
        <v>214</v>
      </c>
      <c r="B23" s="62">
        <v>213</v>
      </c>
      <c r="C23" s="140">
        <f t="shared" si="11"/>
        <v>0</v>
      </c>
      <c r="D23" s="141"/>
      <c r="E23" s="141"/>
      <c r="F23" s="140"/>
      <c r="G23" s="141"/>
      <c r="H23" s="141"/>
      <c r="I23" s="140"/>
      <c r="J23" s="141"/>
      <c r="K23" s="141"/>
      <c r="L23" s="43"/>
    </row>
    <row r="24" spans="1:12" ht="17.25" customHeight="1" x14ac:dyDescent="0.2">
      <c r="A24" s="60" t="s">
        <v>215</v>
      </c>
      <c r="B24" s="62">
        <v>221</v>
      </c>
      <c r="C24" s="140">
        <f t="shared" si="11"/>
        <v>0</v>
      </c>
      <c r="D24" s="141"/>
      <c r="E24" s="141"/>
      <c r="F24" s="140">
        <f t="shared" ref="F24" si="14">G24+H24</f>
        <v>0</v>
      </c>
      <c r="G24" s="141"/>
      <c r="H24" s="141"/>
      <c r="I24" s="140">
        <f t="shared" si="13"/>
        <v>35.6</v>
      </c>
      <c r="J24" s="141"/>
      <c r="K24" s="141">
        <v>35.6</v>
      </c>
      <c r="L24" s="43"/>
    </row>
    <row r="25" spans="1:12" ht="16.5" customHeight="1" x14ac:dyDescent="0.2">
      <c r="A25" s="60" t="s">
        <v>216</v>
      </c>
      <c r="B25" s="62">
        <v>222</v>
      </c>
      <c r="C25" s="140">
        <f>D25+E25</f>
        <v>0</v>
      </c>
      <c r="D25" s="141"/>
      <c r="E25" s="141"/>
      <c r="F25" s="140">
        <f>G25+H25</f>
        <v>88.5</v>
      </c>
      <c r="G25" s="141">
        <v>88.5</v>
      </c>
      <c r="H25" s="141"/>
      <c r="I25" s="140">
        <f>J25+K25</f>
        <v>0</v>
      </c>
      <c r="J25" s="141"/>
      <c r="K25" s="141"/>
      <c r="L25" s="43"/>
    </row>
    <row r="26" spans="1:12" ht="15" customHeight="1" x14ac:dyDescent="0.2">
      <c r="A26" s="60" t="s">
        <v>217</v>
      </c>
      <c r="B26" s="62">
        <v>223</v>
      </c>
      <c r="C26" s="140">
        <f>D26+E26</f>
        <v>0</v>
      </c>
      <c r="D26" s="141"/>
      <c r="E26" s="141"/>
      <c r="F26" s="140">
        <f t="shared" ref="F26:F27" si="15">G26+H26</f>
        <v>0</v>
      </c>
      <c r="G26" s="141"/>
      <c r="H26" s="141"/>
      <c r="I26" s="140">
        <f t="shared" ref="I26:I37" si="16">J26+K26</f>
        <v>1493.9</v>
      </c>
      <c r="J26" s="141"/>
      <c r="K26" s="141">
        <v>1493.9</v>
      </c>
      <c r="L26" s="43"/>
    </row>
    <row r="27" spans="1:12" ht="33" customHeight="1" x14ac:dyDescent="0.2">
      <c r="A27" s="60" t="s">
        <v>218</v>
      </c>
      <c r="B27" s="62">
        <v>224</v>
      </c>
      <c r="C27" s="140">
        <f t="shared" ref="C27" si="17">D27+E27</f>
        <v>0</v>
      </c>
      <c r="D27" s="141"/>
      <c r="E27" s="141"/>
      <c r="F27" s="140">
        <f t="shared" si="15"/>
        <v>564.1</v>
      </c>
      <c r="G27" s="141">
        <v>564.1</v>
      </c>
      <c r="H27" s="141"/>
      <c r="I27" s="140">
        <f t="shared" si="16"/>
        <v>128.6</v>
      </c>
      <c r="J27" s="141">
        <v>105.5</v>
      </c>
      <c r="K27" s="141">
        <v>23.1</v>
      </c>
      <c r="L27" s="43"/>
    </row>
    <row r="28" spans="1:12" ht="30.75" customHeight="1" x14ac:dyDescent="0.2">
      <c r="A28" s="60" t="s">
        <v>219</v>
      </c>
      <c r="B28" s="62">
        <v>225</v>
      </c>
      <c r="C28" s="140">
        <f>D28+E28</f>
        <v>0</v>
      </c>
      <c r="D28" s="141"/>
      <c r="E28" s="141"/>
      <c r="F28" s="140">
        <f>G28+H28</f>
        <v>14857.6</v>
      </c>
      <c r="G28" s="141">
        <v>14857.6</v>
      </c>
      <c r="H28" s="141"/>
      <c r="I28" s="140">
        <f>J28+K28</f>
        <v>5038.5</v>
      </c>
      <c r="J28" s="141">
        <v>3945.8</v>
      </c>
      <c r="K28" s="141">
        <v>1092.7</v>
      </c>
      <c r="L28" s="43"/>
    </row>
    <row r="29" spans="1:12" ht="30.75" customHeight="1" x14ac:dyDescent="0.2">
      <c r="A29" s="60" t="s">
        <v>251</v>
      </c>
      <c r="B29" s="62">
        <v>226</v>
      </c>
      <c r="C29" s="140">
        <f>D29+E29</f>
        <v>0</v>
      </c>
      <c r="D29" s="141"/>
      <c r="E29" s="141"/>
      <c r="F29" s="140">
        <f>G29+H29</f>
        <v>5217</v>
      </c>
      <c r="G29" s="141">
        <v>5217</v>
      </c>
      <c r="H29" s="141"/>
      <c r="I29" s="140">
        <f>J29+K29</f>
        <v>3957.7999999999997</v>
      </c>
      <c r="J29" s="141">
        <v>3465.6</v>
      </c>
      <c r="K29" s="141">
        <v>492.2</v>
      </c>
      <c r="L29" s="43"/>
    </row>
    <row r="30" spans="1:12" ht="23.25" customHeight="1" x14ac:dyDescent="0.2">
      <c r="A30" s="60" t="s">
        <v>253</v>
      </c>
      <c r="B30" s="62">
        <v>227</v>
      </c>
      <c r="C30" s="142">
        <f>D30+E30</f>
        <v>0</v>
      </c>
      <c r="D30" s="143"/>
      <c r="E30" s="141"/>
      <c r="F30" s="142"/>
      <c r="G30" s="143"/>
      <c r="H30" s="141"/>
      <c r="I30" s="142"/>
      <c r="J30" s="143"/>
      <c r="K30" s="141"/>
      <c r="L30" s="43"/>
    </row>
    <row r="31" spans="1:12" ht="18.75" customHeight="1" x14ac:dyDescent="0.2">
      <c r="A31" s="60" t="s">
        <v>250</v>
      </c>
      <c r="B31" s="62">
        <v>228</v>
      </c>
      <c r="C31" s="140">
        <f t="shared" ref="C31:C32" si="18">D31+E31</f>
        <v>0</v>
      </c>
      <c r="D31" s="141"/>
      <c r="E31" s="141"/>
      <c r="F31" s="140">
        <f>G31+H31</f>
        <v>635.79999999999995</v>
      </c>
      <c r="G31" s="141">
        <v>635.79999999999995</v>
      </c>
      <c r="H31" s="141"/>
      <c r="I31" s="140"/>
      <c r="J31" s="141"/>
      <c r="K31" s="141"/>
      <c r="L31" s="43"/>
    </row>
    <row r="32" spans="1:12" ht="18.75" hidden="1" customHeight="1" x14ac:dyDescent="0.2">
      <c r="A32" s="60"/>
      <c r="B32" s="62">
        <v>240</v>
      </c>
      <c r="C32" s="140">
        <f t="shared" si="18"/>
        <v>0</v>
      </c>
      <c r="D32" s="141"/>
      <c r="E32" s="141"/>
      <c r="F32" s="140"/>
      <c r="G32" s="141"/>
      <c r="H32" s="141"/>
      <c r="I32" s="140"/>
      <c r="J32" s="141"/>
      <c r="K32" s="141"/>
      <c r="L32" s="43"/>
    </row>
    <row r="33" spans="1:12" ht="34.5" customHeight="1" x14ac:dyDescent="0.2">
      <c r="A33" s="60" t="s">
        <v>220</v>
      </c>
      <c r="B33" s="62">
        <v>241</v>
      </c>
      <c r="C33" s="140">
        <f>D33+E33</f>
        <v>0</v>
      </c>
      <c r="D33" s="141"/>
      <c r="E33" s="141"/>
      <c r="F33" s="140">
        <f t="shared" ref="F33:F34" si="19">G33+H33</f>
        <v>0</v>
      </c>
      <c r="G33" s="141"/>
      <c r="H33" s="141"/>
      <c r="I33" s="140">
        <f t="shared" si="16"/>
        <v>0</v>
      </c>
      <c r="J33" s="141"/>
      <c r="K33" s="141"/>
      <c r="L33" s="43"/>
    </row>
    <row r="34" spans="1:12" ht="17.25" customHeight="1" x14ac:dyDescent="0.2">
      <c r="A34" s="63" t="s">
        <v>262</v>
      </c>
      <c r="B34" s="62">
        <v>246</v>
      </c>
      <c r="C34" s="140">
        <f t="shared" ref="C34:C37" si="20">D34+E34</f>
        <v>0</v>
      </c>
      <c r="D34" s="141"/>
      <c r="E34" s="141"/>
      <c r="F34" s="140">
        <f t="shared" si="19"/>
        <v>0</v>
      </c>
      <c r="G34" s="141"/>
      <c r="H34" s="141"/>
      <c r="I34" s="140">
        <f t="shared" si="16"/>
        <v>0</v>
      </c>
      <c r="J34" s="141"/>
      <c r="K34" s="141"/>
      <c r="L34" s="43"/>
    </row>
    <row r="35" spans="1:12" ht="15.75" customHeight="1" x14ac:dyDescent="0.2">
      <c r="A35" s="60" t="s">
        <v>221</v>
      </c>
      <c r="B35" s="62">
        <v>260</v>
      </c>
      <c r="C35" s="140">
        <f t="shared" si="20"/>
        <v>0</v>
      </c>
      <c r="D35" s="141"/>
      <c r="E35" s="141"/>
      <c r="F35" s="140"/>
      <c r="G35" s="141"/>
      <c r="H35" s="141"/>
      <c r="I35" s="140"/>
      <c r="J35" s="141"/>
      <c r="K35" s="141"/>
      <c r="L35" s="43"/>
    </row>
    <row r="36" spans="1:12" ht="18.75" customHeight="1" x14ac:dyDescent="0.2">
      <c r="A36" s="60" t="s">
        <v>222</v>
      </c>
      <c r="B36" s="62">
        <v>290</v>
      </c>
      <c r="C36" s="140">
        <f t="shared" si="20"/>
        <v>0</v>
      </c>
      <c r="D36" s="141"/>
      <c r="E36" s="141"/>
      <c r="F36" s="140">
        <f t="shared" ref="F36:F37" si="21">G36+H36</f>
        <v>42.4</v>
      </c>
      <c r="G36" s="141">
        <v>42.4</v>
      </c>
      <c r="H36" s="141"/>
      <c r="I36" s="140">
        <f t="shared" si="16"/>
        <v>309.3</v>
      </c>
      <c r="J36" s="141">
        <v>309.3</v>
      </c>
      <c r="K36" s="141"/>
      <c r="L36" s="43"/>
    </row>
    <row r="37" spans="1:12" ht="27" customHeight="1" x14ac:dyDescent="0.2">
      <c r="A37" s="60" t="s">
        <v>223</v>
      </c>
      <c r="B37" s="62">
        <v>310</v>
      </c>
      <c r="C37" s="140">
        <f t="shared" si="20"/>
        <v>0</v>
      </c>
      <c r="D37" s="141"/>
      <c r="E37" s="141"/>
      <c r="F37" s="140">
        <f t="shared" si="21"/>
        <v>14828.8</v>
      </c>
      <c r="G37" s="141">
        <v>14828.8</v>
      </c>
      <c r="H37" s="141"/>
      <c r="I37" s="140">
        <f t="shared" si="16"/>
        <v>4211.3999999999996</v>
      </c>
      <c r="J37" s="141">
        <v>2552.1</v>
      </c>
      <c r="K37" s="141">
        <v>1659.3</v>
      </c>
      <c r="L37" s="43"/>
    </row>
    <row r="38" spans="1:12" ht="27.75" customHeight="1" x14ac:dyDescent="0.2">
      <c r="A38" s="60" t="s">
        <v>224</v>
      </c>
      <c r="B38" s="62">
        <v>340</v>
      </c>
      <c r="C38" s="141">
        <f>D38+E38</f>
        <v>0</v>
      </c>
      <c r="D38" s="141"/>
      <c r="E38" s="141"/>
      <c r="F38" s="140">
        <f>G38+H38</f>
        <v>746.3</v>
      </c>
      <c r="G38" s="141">
        <v>746.3</v>
      </c>
      <c r="H38" s="141"/>
      <c r="I38" s="140">
        <f>J38+K38</f>
        <v>1107.5</v>
      </c>
      <c r="J38" s="141">
        <v>484</v>
      </c>
      <c r="K38" s="141">
        <v>623.5</v>
      </c>
      <c r="L38" s="43"/>
    </row>
    <row r="39" spans="1:12" x14ac:dyDescent="0.25">
      <c r="J39" s="121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188"/>
      <c r="B41" s="188"/>
      <c r="C41" s="188"/>
      <c r="D41" s="188"/>
      <c r="E41" s="45"/>
      <c r="F41" s="122"/>
    </row>
  </sheetData>
  <mergeCells count="30"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  <mergeCell ref="C15:E15"/>
    <mergeCell ref="F15:H15"/>
    <mergeCell ref="I15:K15"/>
    <mergeCell ref="J16:J17"/>
    <mergeCell ref="K16:K17"/>
    <mergeCell ref="F16:F17"/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01.07.2025 г.</vt:lpstr>
      <vt:lpstr>ПРИЛОЖЕНИЕ К СПРАВКЕ</vt:lpstr>
      <vt:lpstr>'Расходы на 01.07.2025 г.'!Заголовки_для_печати</vt:lpstr>
      <vt:lpstr>'ПРИЛОЖЕНИЕ К СПРАВКЕ'!Область_печати</vt:lpstr>
      <vt:lpstr>'Расходы на 01.07.2025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2025-07-16T01:07:26Z</cp:lastPrinted>
  <dcterms:created xsi:type="dcterms:W3CDTF">2016-02-11T06:08:17Z</dcterms:created>
  <dcterms:modified xsi:type="dcterms:W3CDTF">2025-07-30T08:10:42Z</dcterms:modified>
</cp:coreProperties>
</file>