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upr\Desktop\Размещение на сайт\Для размещения на сайт от 19.11.2024г!!!!!!!!\Отчет об исполнении бюджета на 01.11.2024г\"/>
    </mc:Choice>
  </mc:AlternateContent>
  <bookViews>
    <workbookView xWindow="-15" yWindow="-15" windowWidth="14400" windowHeight="12405"/>
  </bookViews>
  <sheets>
    <sheet name="Доходы" sheetId="7" r:id="rId1"/>
    <sheet name="Расходы на 01.11.24 г." sheetId="5" r:id="rId2"/>
    <sheet name="ПРИЛОЖЕНИЕ К СПРАВКЕ" sheetId="6" r:id="rId3"/>
  </sheets>
  <definedNames>
    <definedName name="_xlnm.Print_Titles" localSheetId="1">'Расходы на 01.11.24 г.'!$8:$10</definedName>
    <definedName name="_xlnm.Print_Area" localSheetId="2">'ПРИЛОЖЕНИЕ К СПРАВКЕ'!$A$1:$K$39</definedName>
    <definedName name="_xlnm.Print_Area" localSheetId="1">'Расходы на 01.11.24 г.'!$A$1:$N$126</definedName>
  </definedNames>
  <calcPr calcId="152511"/>
</workbook>
</file>

<file path=xl/calcChain.xml><?xml version="1.0" encoding="utf-8"?>
<calcChain xmlns="http://schemas.openxmlformats.org/spreadsheetml/2006/main">
  <c r="K125" i="7" l="1"/>
  <c r="J125" i="7"/>
  <c r="I125" i="7"/>
  <c r="H125" i="7"/>
  <c r="G125" i="7"/>
  <c r="F125" i="7"/>
  <c r="E125" i="7"/>
  <c r="D125" i="7"/>
  <c r="C125" i="7"/>
  <c r="B125" i="7"/>
  <c r="L119" i="7"/>
  <c r="H118" i="7"/>
  <c r="L117" i="7"/>
  <c r="H117" i="7"/>
  <c r="D117" i="7"/>
  <c r="C117" i="7"/>
  <c r="B117" i="7"/>
  <c r="L116" i="7"/>
  <c r="H116" i="7"/>
  <c r="D116" i="7"/>
  <c r="L115" i="7"/>
  <c r="H115" i="7"/>
  <c r="D115" i="7"/>
  <c r="C115" i="7"/>
  <c r="L114" i="7"/>
  <c r="H114" i="7"/>
  <c r="C114" i="7"/>
  <c r="D114" i="7" s="1"/>
  <c r="B114" i="7"/>
  <c r="L113" i="7"/>
  <c r="C113" i="7"/>
  <c r="B113" i="7"/>
  <c r="L112" i="7"/>
  <c r="H112" i="7"/>
  <c r="C112" i="7"/>
  <c r="B112" i="7"/>
  <c r="L111" i="7"/>
  <c r="H111" i="7"/>
  <c r="C111" i="7"/>
  <c r="B111" i="7"/>
  <c r="L110" i="7"/>
  <c r="H110" i="7"/>
  <c r="C110" i="7"/>
  <c r="B110" i="7"/>
  <c r="L109" i="7"/>
  <c r="H109" i="7"/>
  <c r="C109" i="7"/>
  <c r="B109" i="7"/>
  <c r="L108" i="7"/>
  <c r="H108" i="7"/>
  <c r="C108" i="7"/>
  <c r="B108" i="7"/>
  <c r="L107" i="7"/>
  <c r="K107" i="7"/>
  <c r="J107" i="7"/>
  <c r="H107" i="7"/>
  <c r="G107" i="7"/>
  <c r="F107" i="7"/>
  <c r="D107" i="7"/>
  <c r="C107" i="7"/>
  <c r="B107" i="7"/>
  <c r="L106" i="7"/>
  <c r="H106" i="7"/>
  <c r="D106" i="7"/>
  <c r="C106" i="7"/>
  <c r="B106" i="7"/>
  <c r="L105" i="7"/>
  <c r="H105" i="7"/>
  <c r="D105" i="7"/>
  <c r="C105" i="7"/>
  <c r="B105" i="7"/>
  <c r="M104" i="7"/>
  <c r="L104" i="7"/>
  <c r="I104" i="7"/>
  <c r="H104" i="7"/>
  <c r="D104" i="7"/>
  <c r="B104" i="7"/>
  <c r="M103" i="7"/>
  <c r="L103" i="7"/>
  <c r="I103" i="7"/>
  <c r="H103" i="7"/>
  <c r="B103" i="7"/>
  <c r="D103" i="7" s="1"/>
  <c r="L102" i="7"/>
  <c r="H102" i="7"/>
  <c r="C102" i="7"/>
  <c r="B102" i="7"/>
  <c r="D102" i="7" s="1"/>
  <c r="L101" i="7"/>
  <c r="H101" i="7"/>
  <c r="C101" i="7"/>
  <c r="B101" i="7"/>
  <c r="D101" i="7" s="1"/>
  <c r="L100" i="7"/>
  <c r="H100" i="7"/>
  <c r="C100" i="7"/>
  <c r="B100" i="7"/>
  <c r="D100" i="7" s="1"/>
  <c r="L99" i="7"/>
  <c r="H99" i="7"/>
  <c r="C99" i="7"/>
  <c r="B99" i="7"/>
  <c r="D99" i="7" s="1"/>
  <c r="L98" i="7"/>
  <c r="H98" i="7"/>
  <c r="C98" i="7"/>
  <c r="B98" i="7"/>
  <c r="D98" i="7" s="1"/>
  <c r="L97" i="7"/>
  <c r="H97" i="7"/>
  <c r="C97" i="7"/>
  <c r="B97" i="7"/>
  <c r="D97" i="7" s="1"/>
  <c r="L96" i="7"/>
  <c r="H96" i="7"/>
  <c r="C96" i="7"/>
  <c r="B96" i="7"/>
  <c r="D96" i="7" s="1"/>
  <c r="L95" i="7"/>
  <c r="H95" i="7"/>
  <c r="C95" i="7"/>
  <c r="B95" i="7"/>
  <c r="D95" i="7" s="1"/>
  <c r="L94" i="7"/>
  <c r="H94" i="7"/>
  <c r="C94" i="7"/>
  <c r="B94" i="7"/>
  <c r="D94" i="7" s="1"/>
  <c r="L93" i="7"/>
  <c r="H93" i="7"/>
  <c r="C93" i="7"/>
  <c r="B93" i="7"/>
  <c r="D93" i="7" s="1"/>
  <c r="L92" i="7"/>
  <c r="H92" i="7"/>
  <c r="C92" i="7"/>
  <c r="B92" i="7"/>
  <c r="D92" i="7" s="1"/>
  <c r="L91" i="7"/>
  <c r="H91" i="7"/>
  <c r="C91" i="7"/>
  <c r="B91" i="7"/>
  <c r="D91" i="7" s="1"/>
  <c r="L90" i="7"/>
  <c r="J90" i="7"/>
  <c r="G90" i="7"/>
  <c r="H90" i="7" s="1"/>
  <c r="F90" i="7"/>
  <c r="C90" i="7"/>
  <c r="D90" i="7" s="1"/>
  <c r="B90" i="7"/>
  <c r="L89" i="7"/>
  <c r="H89" i="7"/>
  <c r="C89" i="7"/>
  <c r="D89" i="7" s="1"/>
  <c r="B89" i="7"/>
  <c r="L88" i="7"/>
  <c r="H88" i="7"/>
  <c r="C88" i="7"/>
  <c r="D88" i="7" s="1"/>
  <c r="B88" i="7"/>
  <c r="K87" i="7"/>
  <c r="L87" i="7" s="1"/>
  <c r="J87" i="7"/>
  <c r="G87" i="7"/>
  <c r="H87" i="7" s="1"/>
  <c r="F87" i="7"/>
  <c r="C87" i="7"/>
  <c r="D87" i="7" s="1"/>
  <c r="B87" i="7"/>
  <c r="L86" i="7"/>
  <c r="H86" i="7"/>
  <c r="C86" i="7"/>
  <c r="D86" i="7" s="1"/>
  <c r="B86" i="7"/>
  <c r="L85" i="7"/>
  <c r="H85" i="7"/>
  <c r="C85" i="7"/>
  <c r="D85" i="7" s="1"/>
  <c r="B85" i="7"/>
  <c r="L84" i="7"/>
  <c r="H84" i="7"/>
  <c r="C84" i="7"/>
  <c r="D84" i="7" s="1"/>
  <c r="B84" i="7"/>
  <c r="L83" i="7"/>
  <c r="H83" i="7"/>
  <c r="C83" i="7"/>
  <c r="D83" i="7" s="1"/>
  <c r="B83" i="7"/>
  <c r="L82" i="7"/>
  <c r="H82" i="7"/>
  <c r="C82" i="7"/>
  <c r="D82" i="7" s="1"/>
  <c r="B82" i="7"/>
  <c r="L81" i="7"/>
  <c r="H81" i="7"/>
  <c r="C81" i="7"/>
  <c r="D81" i="7" s="1"/>
  <c r="B81" i="7"/>
  <c r="L80" i="7"/>
  <c r="H80" i="7"/>
  <c r="C80" i="7"/>
  <c r="D80" i="7" s="1"/>
  <c r="B80" i="7"/>
  <c r="L79" i="7"/>
  <c r="H79" i="7"/>
  <c r="C79" i="7"/>
  <c r="D79" i="7" s="1"/>
  <c r="B79" i="7"/>
  <c r="L78" i="7"/>
  <c r="H78" i="7"/>
  <c r="C78" i="7"/>
  <c r="D78" i="7" s="1"/>
  <c r="B78" i="7"/>
  <c r="L77" i="7"/>
  <c r="H77" i="7"/>
  <c r="C77" i="7"/>
  <c r="D77" i="7" s="1"/>
  <c r="B77" i="7"/>
  <c r="L76" i="7"/>
  <c r="H76" i="7"/>
  <c r="C76" i="7"/>
  <c r="D76" i="7" s="1"/>
  <c r="B76" i="7"/>
  <c r="L75" i="7"/>
  <c r="H75" i="7"/>
  <c r="C75" i="7"/>
  <c r="D75" i="7" s="1"/>
  <c r="B75" i="7"/>
  <c r="L74" i="7"/>
  <c r="H74" i="7"/>
  <c r="C74" i="7"/>
  <c r="D74" i="7" s="1"/>
  <c r="B74" i="7"/>
  <c r="L73" i="7"/>
  <c r="H73" i="7"/>
  <c r="C73" i="7"/>
  <c r="D73" i="7" s="1"/>
  <c r="B73" i="7"/>
  <c r="L72" i="7"/>
  <c r="H72" i="7"/>
  <c r="C72" i="7"/>
  <c r="D72" i="7" s="1"/>
  <c r="B72" i="7"/>
  <c r="L71" i="7"/>
  <c r="H71" i="7"/>
  <c r="C71" i="7"/>
  <c r="D71" i="7" s="1"/>
  <c r="B71" i="7"/>
  <c r="L70" i="7"/>
  <c r="H70" i="7"/>
  <c r="C70" i="7"/>
  <c r="D70" i="7" s="1"/>
  <c r="B70" i="7"/>
  <c r="L69" i="7"/>
  <c r="H69" i="7"/>
  <c r="C69" i="7"/>
  <c r="D69" i="7" s="1"/>
  <c r="B69" i="7"/>
  <c r="L68" i="7"/>
  <c r="H68" i="7"/>
  <c r="C68" i="7"/>
  <c r="D68" i="7" s="1"/>
  <c r="B68" i="7"/>
  <c r="L67" i="7"/>
  <c r="H67" i="7"/>
  <c r="C67" i="7"/>
  <c r="D67" i="7" s="1"/>
  <c r="B67" i="7"/>
  <c r="L66" i="7"/>
  <c r="H66" i="7"/>
  <c r="C66" i="7"/>
  <c r="D66" i="7" s="1"/>
  <c r="B66" i="7"/>
  <c r="L65" i="7"/>
  <c r="H65" i="7"/>
  <c r="C65" i="7"/>
  <c r="D65" i="7" s="1"/>
  <c r="B65" i="7"/>
  <c r="C64" i="7"/>
  <c r="D64" i="7" s="1"/>
  <c r="B64" i="7"/>
  <c r="L63" i="7"/>
  <c r="H63" i="7"/>
  <c r="C63" i="7"/>
  <c r="D63" i="7" s="1"/>
  <c r="B63" i="7"/>
  <c r="L62" i="7"/>
  <c r="H62" i="7"/>
  <c r="C62" i="7"/>
  <c r="D62" i="7" s="1"/>
  <c r="B62" i="7"/>
  <c r="L61" i="7"/>
  <c r="H61" i="7"/>
  <c r="C61" i="7"/>
  <c r="D61" i="7" s="1"/>
  <c r="B61" i="7"/>
  <c r="K60" i="7"/>
  <c r="L60" i="7" s="1"/>
  <c r="J60" i="7"/>
  <c r="G60" i="7"/>
  <c r="H60" i="7" s="1"/>
  <c r="F60" i="7"/>
  <c r="C60" i="7"/>
  <c r="D60" i="7" s="1"/>
  <c r="B60" i="7"/>
  <c r="L59" i="7"/>
  <c r="H59" i="7"/>
  <c r="C59" i="7"/>
  <c r="D59" i="7" s="1"/>
  <c r="B59" i="7"/>
  <c r="L58" i="7"/>
  <c r="H58" i="7"/>
  <c r="C58" i="7"/>
  <c r="D58" i="7" s="1"/>
  <c r="B58" i="7"/>
  <c r="L57" i="7"/>
  <c r="H57" i="7"/>
  <c r="C57" i="7"/>
  <c r="B57" i="7"/>
  <c r="L56" i="7"/>
  <c r="H56" i="7"/>
  <c r="C56" i="7"/>
  <c r="D56" i="7" s="1"/>
  <c r="B56" i="7"/>
  <c r="L55" i="7"/>
  <c r="H55" i="7"/>
  <c r="C55" i="7"/>
  <c r="D55" i="7" s="1"/>
  <c r="B55" i="7"/>
  <c r="L54" i="7"/>
  <c r="H54" i="7"/>
  <c r="C54" i="7"/>
  <c r="D54" i="7" s="1"/>
  <c r="B54" i="7"/>
  <c r="L53" i="7"/>
  <c r="H53" i="7"/>
  <c r="C53" i="7"/>
  <c r="B53" i="7"/>
  <c r="L52" i="7"/>
  <c r="H52" i="7"/>
  <c r="C52" i="7"/>
  <c r="B52" i="7"/>
  <c r="L51" i="7"/>
  <c r="H51" i="7"/>
  <c r="B51" i="7"/>
  <c r="D51" i="7" s="1"/>
  <c r="L50" i="7"/>
  <c r="H50" i="7"/>
  <c r="B50" i="7"/>
  <c r="D50" i="7" s="1"/>
  <c r="K49" i="7"/>
  <c r="J49" i="7"/>
  <c r="G49" i="7"/>
  <c r="F49" i="7"/>
  <c r="B49" i="7" s="1"/>
  <c r="C49" i="7"/>
  <c r="L48" i="7"/>
  <c r="H48" i="7"/>
  <c r="C48" i="7"/>
  <c r="E103" i="7" s="1"/>
  <c r="B48" i="7"/>
  <c r="L47" i="7"/>
  <c r="H47" i="7"/>
  <c r="C47" i="7"/>
  <c r="E104" i="7" s="1"/>
  <c r="B47" i="7"/>
  <c r="K46" i="7"/>
  <c r="M112" i="7" s="1"/>
  <c r="J46" i="7"/>
  <c r="J45" i="7" s="1"/>
  <c r="J120" i="7" s="1"/>
  <c r="G46" i="7"/>
  <c r="F46" i="7"/>
  <c r="F45" i="7" s="1"/>
  <c r="C46" i="7"/>
  <c r="B46" i="7"/>
  <c r="L44" i="7"/>
  <c r="H44" i="7"/>
  <c r="D44" i="7"/>
  <c r="C44" i="7"/>
  <c r="B44" i="7"/>
  <c r="L42" i="7"/>
  <c r="H42" i="7"/>
  <c r="D42" i="7"/>
  <c r="C42" i="7"/>
  <c r="B42" i="7"/>
  <c r="L41" i="7"/>
  <c r="H41" i="7"/>
  <c r="D41" i="7"/>
  <c r="C41" i="7"/>
  <c r="B41" i="7"/>
  <c r="L40" i="7"/>
  <c r="H40" i="7"/>
  <c r="D40" i="7"/>
  <c r="C40" i="7"/>
  <c r="B40" i="7"/>
  <c r="L39" i="7"/>
  <c r="H39" i="7"/>
  <c r="D39" i="7"/>
  <c r="C39" i="7"/>
  <c r="B39" i="7"/>
  <c r="L38" i="7"/>
  <c r="H38" i="7"/>
  <c r="D38" i="7"/>
  <c r="C38" i="7"/>
  <c r="B38" i="7"/>
  <c r="L37" i="7"/>
  <c r="K37" i="7"/>
  <c r="J37" i="7"/>
  <c r="H37" i="7"/>
  <c r="G37" i="7"/>
  <c r="C37" i="7"/>
  <c r="B37" i="7"/>
  <c r="L36" i="7"/>
  <c r="H36" i="7"/>
  <c r="C36" i="7"/>
  <c r="B36" i="7"/>
  <c r="L35" i="7"/>
  <c r="H35" i="7"/>
  <c r="C35" i="7"/>
  <c r="B35" i="7"/>
  <c r="L34" i="7"/>
  <c r="H34" i="7"/>
  <c r="C34" i="7"/>
  <c r="B34" i="7"/>
  <c r="L33" i="7"/>
  <c r="H33" i="7"/>
  <c r="C33" i="7"/>
  <c r="B33" i="7"/>
  <c r="L32" i="7"/>
  <c r="H32" i="7"/>
  <c r="C32" i="7"/>
  <c r="B32" i="7"/>
  <c r="D32" i="7" s="1"/>
  <c r="L31" i="7"/>
  <c r="H31" i="7"/>
  <c r="C31" i="7"/>
  <c r="B31" i="7"/>
  <c r="D31" i="7" s="1"/>
  <c r="L30" i="7"/>
  <c r="H30" i="7"/>
  <c r="C30" i="7"/>
  <c r="B30" i="7"/>
  <c r="D30" i="7" s="1"/>
  <c r="L29" i="7"/>
  <c r="H29" i="7"/>
  <c r="C29" i="7"/>
  <c r="B29" i="7"/>
  <c r="D29" i="7" s="1"/>
  <c r="L28" i="7"/>
  <c r="H28" i="7"/>
  <c r="C28" i="7"/>
  <c r="B28" i="7"/>
  <c r="L27" i="7"/>
  <c r="K27" i="7"/>
  <c r="J27" i="7"/>
  <c r="H27" i="7"/>
  <c r="P12" i="7" s="1"/>
  <c r="G27" i="7"/>
  <c r="F27" i="7"/>
  <c r="C27" i="7"/>
  <c r="L26" i="7"/>
  <c r="H26" i="7"/>
  <c r="D26" i="7"/>
  <c r="C26" i="7"/>
  <c r="B26" i="7"/>
  <c r="L25" i="7"/>
  <c r="H25" i="7"/>
  <c r="D25" i="7"/>
  <c r="C25" i="7"/>
  <c r="B25" i="7"/>
  <c r="L24" i="7"/>
  <c r="C24" i="7"/>
  <c r="B24" i="7"/>
  <c r="D24" i="7" s="1"/>
  <c r="L23" i="7"/>
  <c r="D23" i="7"/>
  <c r="C23" i="7"/>
  <c r="B23" i="7"/>
  <c r="L22" i="7"/>
  <c r="K22" i="7"/>
  <c r="M22" i="7" s="1"/>
  <c r="J22" i="7"/>
  <c r="B22" i="7" s="1"/>
  <c r="G22" i="7"/>
  <c r="F22" i="7"/>
  <c r="C22" i="7"/>
  <c r="H21" i="7"/>
  <c r="C21" i="7"/>
  <c r="D21" i="7" s="1"/>
  <c r="B21" i="7"/>
  <c r="M20" i="7"/>
  <c r="L20" i="7"/>
  <c r="H20" i="7"/>
  <c r="C20" i="7"/>
  <c r="D20" i="7" s="1"/>
  <c r="B20" i="7"/>
  <c r="H19" i="7"/>
  <c r="C19" i="7"/>
  <c r="B19" i="7"/>
  <c r="H18" i="7"/>
  <c r="C18" i="7"/>
  <c r="D18" i="7" s="1"/>
  <c r="B18" i="7"/>
  <c r="M17" i="7"/>
  <c r="K17" i="7"/>
  <c r="L17" i="7" s="1"/>
  <c r="J17" i="7"/>
  <c r="G17" i="7"/>
  <c r="H17" i="7" s="1"/>
  <c r="F17" i="7"/>
  <c r="C17" i="7"/>
  <c r="D17" i="7" s="1"/>
  <c r="B17" i="7"/>
  <c r="M16" i="7"/>
  <c r="L16" i="7"/>
  <c r="H16" i="7"/>
  <c r="C16" i="7"/>
  <c r="D16" i="7" s="1"/>
  <c r="B16" i="7"/>
  <c r="M15" i="7"/>
  <c r="L15" i="7"/>
  <c r="H15" i="7"/>
  <c r="C15" i="7"/>
  <c r="D15" i="7" s="1"/>
  <c r="B15" i="7"/>
  <c r="K14" i="7"/>
  <c r="M14" i="7" s="1"/>
  <c r="J14" i="7"/>
  <c r="L14" i="7" s="1"/>
  <c r="G14" i="7"/>
  <c r="I44" i="7" s="1"/>
  <c r="F14" i="7"/>
  <c r="H14" i="7" s="1"/>
  <c r="C14" i="7"/>
  <c r="K13" i="7"/>
  <c r="M34" i="7" s="1"/>
  <c r="J13" i="7"/>
  <c r="F13" i="7"/>
  <c r="M12" i="7"/>
  <c r="L12" i="7"/>
  <c r="K12" i="7"/>
  <c r="J12" i="7"/>
  <c r="H12" i="7"/>
  <c r="G12" i="7"/>
  <c r="F12" i="7"/>
  <c r="P11" i="7"/>
  <c r="K11" i="7"/>
  <c r="M11" i="7" s="1"/>
  <c r="J11" i="7"/>
  <c r="C11" i="7"/>
  <c r="D28" i="7" l="1"/>
  <c r="B27" i="7"/>
  <c r="D57" i="7"/>
  <c r="E112" i="7"/>
  <c r="D112" i="7"/>
  <c r="E22" i="7"/>
  <c r="D22" i="7"/>
  <c r="C13" i="7"/>
  <c r="E11" i="7" s="1"/>
  <c r="E29" i="7"/>
  <c r="E31" i="7"/>
  <c r="E33" i="7"/>
  <c r="E35" i="7"/>
  <c r="C12" i="7"/>
  <c r="E36" i="7"/>
  <c r="D36" i="7"/>
  <c r="B45" i="7"/>
  <c r="B120" i="7" s="1"/>
  <c r="J121" i="7"/>
  <c r="D53" i="7"/>
  <c r="E23" i="7"/>
  <c r="D37" i="7"/>
  <c r="I49" i="7"/>
  <c r="D19" i="7"/>
  <c r="F11" i="7"/>
  <c r="B14" i="7"/>
  <c r="I22" i="7"/>
  <c r="G13" i="7"/>
  <c r="G11" i="7"/>
  <c r="I27" i="7"/>
  <c r="F120" i="7"/>
  <c r="F121" i="7" s="1"/>
  <c r="D108" i="7"/>
  <c r="M24" i="7"/>
  <c r="M25" i="7"/>
  <c r="M26" i="7"/>
  <c r="M27" i="7"/>
  <c r="M37" i="7"/>
  <c r="M38" i="7"/>
  <c r="M39" i="7"/>
  <c r="M40" i="7"/>
  <c r="M41" i="7"/>
  <c r="M42" i="7"/>
  <c r="E44" i="7"/>
  <c r="M44" i="7"/>
  <c r="D52" i="7"/>
  <c r="D109" i="7"/>
  <c r="D113" i="7"/>
  <c r="L11" i="7"/>
  <c r="L13" i="7"/>
  <c r="D33" i="7"/>
  <c r="D34" i="7"/>
  <c r="D35" i="7"/>
  <c r="M36" i="7"/>
  <c r="D46" i="7"/>
  <c r="H46" i="7"/>
  <c r="L46" i="7"/>
  <c r="D47" i="7"/>
  <c r="D48" i="7"/>
  <c r="D49" i="7"/>
  <c r="H49" i="7"/>
  <c r="L49" i="7"/>
  <c r="I107" i="7"/>
  <c r="D110" i="7"/>
  <c r="I112" i="7"/>
  <c r="I14" i="7"/>
  <c r="M23" i="7"/>
  <c r="M28" i="7"/>
  <c r="M29" i="7"/>
  <c r="M30" i="7"/>
  <c r="M31" i="7"/>
  <c r="M32" i="7"/>
  <c r="M33" i="7"/>
  <c r="C45" i="7"/>
  <c r="G45" i="7"/>
  <c r="K45" i="7"/>
  <c r="M49" i="7" s="1"/>
  <c r="M47" i="7"/>
  <c r="D111" i="7"/>
  <c r="D119" i="5"/>
  <c r="D108" i="5"/>
  <c r="C108" i="5"/>
  <c r="D67" i="5"/>
  <c r="C119" i="5"/>
  <c r="C67" i="5"/>
  <c r="D65" i="5"/>
  <c r="D16" i="5"/>
  <c r="C120" i="7" l="1"/>
  <c r="E90" i="7"/>
  <c r="E88" i="7"/>
  <c r="E64" i="7"/>
  <c r="E62" i="7"/>
  <c r="E55" i="7"/>
  <c r="E51" i="7"/>
  <c r="E87" i="7"/>
  <c r="E85" i="7"/>
  <c r="E83" i="7"/>
  <c r="E81" i="7"/>
  <c r="E79" i="7"/>
  <c r="E77" i="7"/>
  <c r="E75" i="7"/>
  <c r="E73" i="7"/>
  <c r="E71" i="7"/>
  <c r="E69" i="7"/>
  <c r="E67" i="7"/>
  <c r="E65" i="7"/>
  <c r="E59" i="7"/>
  <c r="E50" i="7"/>
  <c r="E89" i="7"/>
  <c r="E63" i="7"/>
  <c r="E61" i="7"/>
  <c r="E45" i="7"/>
  <c r="E86" i="7"/>
  <c r="E78" i="7"/>
  <c r="E70" i="7"/>
  <c r="E72" i="7"/>
  <c r="E84" i="7"/>
  <c r="E76" i="7"/>
  <c r="E68" i="7"/>
  <c r="E60" i="7"/>
  <c r="E54" i="7"/>
  <c r="D45" i="7"/>
  <c r="E82" i="7"/>
  <c r="E74" i="7"/>
  <c r="E66" i="7"/>
  <c r="E58" i="7"/>
  <c r="E80" i="7"/>
  <c r="E94" i="7"/>
  <c r="E105" i="7"/>
  <c r="E57" i="7"/>
  <c r="B12" i="7"/>
  <c r="D12" i="7" s="1"/>
  <c r="D27" i="7"/>
  <c r="E107" i="7"/>
  <c r="M46" i="7"/>
  <c r="E110" i="7"/>
  <c r="E101" i="7"/>
  <c r="E97" i="7"/>
  <c r="E93" i="7"/>
  <c r="E52" i="7"/>
  <c r="I42" i="7"/>
  <c r="I41" i="7"/>
  <c r="I40" i="7"/>
  <c r="I39" i="7"/>
  <c r="I38" i="7"/>
  <c r="I26" i="7"/>
  <c r="I25" i="7"/>
  <c r="I21" i="7"/>
  <c r="I20" i="7"/>
  <c r="I18" i="7"/>
  <c r="I16" i="7"/>
  <c r="I15" i="7"/>
  <c r="H13" i="7"/>
  <c r="I37" i="7"/>
  <c r="I35" i="7"/>
  <c r="Q12" i="7" s="1"/>
  <c r="I34" i="7"/>
  <c r="I33" i="7"/>
  <c r="I32" i="7"/>
  <c r="I31" i="7"/>
  <c r="I30" i="7"/>
  <c r="I29" i="7"/>
  <c r="I28" i="7"/>
  <c r="I12" i="7"/>
  <c r="I36" i="7"/>
  <c r="I17" i="7"/>
  <c r="I19" i="7"/>
  <c r="E46" i="7"/>
  <c r="E27" i="7"/>
  <c r="E12" i="7"/>
  <c r="E32" i="7"/>
  <c r="E28" i="7"/>
  <c r="E111" i="7"/>
  <c r="E98" i="7"/>
  <c r="E48" i="7"/>
  <c r="E100" i="7"/>
  <c r="E92" i="7"/>
  <c r="B121" i="7"/>
  <c r="E24" i="7"/>
  <c r="E42" i="7"/>
  <c r="E41" i="7"/>
  <c r="E40" i="7"/>
  <c r="E39" i="7"/>
  <c r="E38" i="7"/>
  <c r="E21" i="7"/>
  <c r="E17" i="7"/>
  <c r="E15" i="7"/>
  <c r="E16" i="7"/>
  <c r="E20" i="7"/>
  <c r="E18" i="7"/>
  <c r="E49" i="7"/>
  <c r="E26" i="7"/>
  <c r="E47" i="7"/>
  <c r="E102" i="7"/>
  <c r="E56" i="7"/>
  <c r="I11" i="7"/>
  <c r="H11" i="7"/>
  <c r="K120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111" i="7"/>
  <c r="M110" i="7"/>
  <c r="M109" i="7"/>
  <c r="M108" i="7"/>
  <c r="M107" i="7"/>
  <c r="M106" i="7"/>
  <c r="M105" i="7"/>
  <c r="M86" i="7"/>
  <c r="M84" i="7"/>
  <c r="M82" i="7"/>
  <c r="M80" i="7"/>
  <c r="M78" i="7"/>
  <c r="M76" i="7"/>
  <c r="M74" i="7"/>
  <c r="M72" i="7"/>
  <c r="M70" i="7"/>
  <c r="M68" i="7"/>
  <c r="M66" i="7"/>
  <c r="M58" i="7"/>
  <c r="M55" i="7"/>
  <c r="M51" i="7"/>
  <c r="M48" i="7"/>
  <c r="M88" i="7"/>
  <c r="M62" i="7"/>
  <c r="M60" i="7"/>
  <c r="M56" i="7"/>
  <c r="M52" i="7"/>
  <c r="M85" i="7"/>
  <c r="M83" i="7"/>
  <c r="M81" i="7"/>
  <c r="M79" i="7"/>
  <c r="M77" i="7"/>
  <c r="M75" i="7"/>
  <c r="M73" i="7"/>
  <c r="M71" i="7"/>
  <c r="M69" i="7"/>
  <c r="M67" i="7"/>
  <c r="M65" i="7"/>
  <c r="M59" i="7"/>
  <c r="M57" i="7"/>
  <c r="M53" i="7"/>
  <c r="M50" i="7"/>
  <c r="M61" i="7"/>
  <c r="M89" i="7"/>
  <c r="M54" i="7"/>
  <c r="M87" i="7"/>
  <c r="M63" i="7"/>
  <c r="L45" i="7"/>
  <c r="E96" i="7"/>
  <c r="G120" i="7"/>
  <c r="I106" i="7"/>
  <c r="I105" i="7"/>
  <c r="I50" i="7"/>
  <c r="I89" i="7"/>
  <c r="I88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3" i="7"/>
  <c r="I62" i="7"/>
  <c r="I61" i="7"/>
  <c r="I59" i="7"/>
  <c r="I58" i="7"/>
  <c r="I102" i="7"/>
  <c r="I101" i="7"/>
  <c r="I100" i="7"/>
  <c r="I99" i="7"/>
  <c r="I98" i="7"/>
  <c r="I97" i="7"/>
  <c r="I96" i="7"/>
  <c r="I95" i="7"/>
  <c r="I94" i="7"/>
  <c r="I93" i="7"/>
  <c r="I92" i="7"/>
  <c r="I91" i="7"/>
  <c r="I109" i="7"/>
  <c r="I60" i="7"/>
  <c r="I57" i="7"/>
  <c r="I53" i="7"/>
  <c r="I108" i="7"/>
  <c r="I90" i="7"/>
  <c r="I54" i="7"/>
  <c r="I111" i="7"/>
  <c r="I87" i="7"/>
  <c r="I55" i="7"/>
  <c r="I51" i="7"/>
  <c r="I48" i="7"/>
  <c r="I47" i="7"/>
  <c r="H45" i="7"/>
  <c r="I52" i="7"/>
  <c r="I110" i="7"/>
  <c r="I56" i="7"/>
  <c r="E106" i="7"/>
  <c r="E99" i="7"/>
  <c r="E95" i="7"/>
  <c r="E91" i="7"/>
  <c r="E109" i="7"/>
  <c r="E108" i="7"/>
  <c r="E25" i="7"/>
  <c r="D14" i="7"/>
  <c r="B13" i="7"/>
  <c r="D13" i="7" s="1"/>
  <c r="B11" i="7"/>
  <c r="D11" i="7" s="1"/>
  <c r="E19" i="7"/>
  <c r="E37" i="7"/>
  <c r="E53" i="7"/>
  <c r="E34" i="7"/>
  <c r="E30" i="7"/>
  <c r="I46" i="7"/>
  <c r="E14" i="7"/>
  <c r="C65" i="5"/>
  <c r="K121" i="7" l="1"/>
  <c r="M115" i="7"/>
  <c r="M119" i="7"/>
  <c r="M117" i="7"/>
  <c r="M116" i="7"/>
  <c r="M113" i="7"/>
  <c r="L120" i="7"/>
  <c r="M114" i="7"/>
  <c r="G121" i="7"/>
  <c r="I120" i="7" s="1"/>
  <c r="I118" i="7"/>
  <c r="I117" i="7"/>
  <c r="I116" i="7"/>
  <c r="I114" i="7"/>
  <c r="I115" i="7"/>
  <c r="H120" i="7"/>
  <c r="Q11" i="7"/>
  <c r="C121" i="7"/>
  <c r="E115" i="7"/>
  <c r="E120" i="7"/>
  <c r="E116" i="7"/>
  <c r="E114" i="7"/>
  <c r="D120" i="7"/>
  <c r="E117" i="7"/>
  <c r="E113" i="7"/>
  <c r="K107" i="5"/>
  <c r="L121" i="7" l="1"/>
  <c r="M13" i="7"/>
  <c r="M45" i="7"/>
  <c r="D121" i="7"/>
  <c r="E13" i="7"/>
  <c r="E121" i="7" s="1"/>
  <c r="M120" i="7"/>
  <c r="H121" i="7"/>
  <c r="I45" i="7"/>
  <c r="I13" i="7"/>
  <c r="I121" i="7" s="1"/>
  <c r="I31" i="6"/>
  <c r="I30" i="6"/>
  <c r="I33" i="6"/>
  <c r="I34" i="6"/>
  <c r="I29" i="6"/>
  <c r="I28" i="6"/>
  <c r="I25" i="6"/>
  <c r="I26" i="6"/>
  <c r="I22" i="6"/>
  <c r="I24" i="6"/>
  <c r="I27" i="6"/>
  <c r="G107" i="5"/>
  <c r="M121" i="7" l="1"/>
  <c r="C16" i="5"/>
  <c r="G76" i="5" l="1"/>
  <c r="F29" i="6"/>
  <c r="G19" i="6"/>
  <c r="F38" i="6"/>
  <c r="H19" i="6" l="1"/>
  <c r="H107" i="5" l="1"/>
  <c r="E19" i="6" l="1"/>
  <c r="D19" i="6"/>
  <c r="I59" i="5" l="1"/>
  <c r="H58" i="5"/>
  <c r="G58" i="5"/>
  <c r="I61" i="5"/>
  <c r="C61" i="5"/>
  <c r="D61" i="5"/>
  <c r="E61" i="5" l="1"/>
  <c r="I58" i="5"/>
  <c r="G53" i="5"/>
  <c r="G36" i="5"/>
  <c r="K76" i="5" l="1"/>
  <c r="M68" i="5"/>
  <c r="C19" i="6" l="1"/>
  <c r="I38" i="6" l="1"/>
  <c r="C30" i="6" l="1"/>
  <c r="K19" i="6" l="1"/>
  <c r="J19" i="6" l="1"/>
  <c r="I19" i="6" s="1"/>
  <c r="F26" i="6" l="1"/>
  <c r="I119" i="5" l="1"/>
  <c r="I118" i="5"/>
  <c r="I117" i="5"/>
  <c r="I116" i="5"/>
  <c r="I115" i="5"/>
  <c r="I114" i="5"/>
  <c r="I113" i="5"/>
  <c r="I112" i="5"/>
  <c r="I111" i="5"/>
  <c r="I110" i="5"/>
  <c r="I109" i="5"/>
  <c r="I108" i="5"/>
  <c r="I106" i="5"/>
  <c r="I105" i="5"/>
  <c r="H104" i="5"/>
  <c r="G104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7" i="5"/>
  <c r="H76" i="5"/>
  <c r="I74" i="5"/>
  <c r="I69" i="5"/>
  <c r="I67" i="5"/>
  <c r="I66" i="5"/>
  <c r="I65" i="5"/>
  <c r="H64" i="5"/>
  <c r="G64" i="5"/>
  <c r="I60" i="5"/>
  <c r="I57" i="5"/>
  <c r="I56" i="5"/>
  <c r="I55" i="5"/>
  <c r="I54" i="5"/>
  <c r="H53" i="5"/>
  <c r="I53" i="5" s="1"/>
  <c r="I52" i="5"/>
  <c r="I51" i="5"/>
  <c r="H50" i="5"/>
  <c r="G50" i="5"/>
  <c r="I49" i="5"/>
  <c r="I48" i="5"/>
  <c r="I47" i="5"/>
  <c r="I46" i="5"/>
  <c r="I45" i="5"/>
  <c r="I44" i="5"/>
  <c r="H43" i="5"/>
  <c r="G43" i="5"/>
  <c r="I42" i="5"/>
  <c r="I41" i="5"/>
  <c r="H40" i="5"/>
  <c r="G40" i="5"/>
  <c r="I37" i="5"/>
  <c r="H36" i="5"/>
  <c r="I35" i="5"/>
  <c r="I34" i="5"/>
  <c r="I33" i="5"/>
  <c r="I30" i="5"/>
  <c r="H28" i="5"/>
  <c r="G28" i="5"/>
  <c r="I27" i="5"/>
  <c r="I26" i="5"/>
  <c r="I25" i="5"/>
  <c r="H24" i="5"/>
  <c r="G24" i="5"/>
  <c r="I21" i="5"/>
  <c r="I20" i="5"/>
  <c r="I18" i="5"/>
  <c r="I17" i="5"/>
  <c r="I16" i="5"/>
  <c r="I15" i="5"/>
  <c r="I14" i="5"/>
  <c r="H13" i="5"/>
  <c r="G13" i="5"/>
  <c r="G72" i="5" l="1"/>
  <c r="G68" i="5" s="1"/>
  <c r="I107" i="5"/>
  <c r="H72" i="5"/>
  <c r="I40" i="5"/>
  <c r="I76" i="5"/>
  <c r="I36" i="5"/>
  <c r="I28" i="5"/>
  <c r="I50" i="5"/>
  <c r="I104" i="5"/>
  <c r="G11" i="5"/>
  <c r="I13" i="5"/>
  <c r="I43" i="5"/>
  <c r="H11" i="5"/>
  <c r="J13" i="5" s="1"/>
  <c r="I24" i="5"/>
  <c r="I64" i="5"/>
  <c r="H68" i="5" l="1"/>
  <c r="D68" i="5" s="1"/>
  <c r="I72" i="5"/>
  <c r="J53" i="5"/>
  <c r="J58" i="5"/>
  <c r="J64" i="5"/>
  <c r="J43" i="5"/>
  <c r="I11" i="5"/>
  <c r="J62" i="5"/>
  <c r="J22" i="5"/>
  <c r="J11" i="5" s="1"/>
  <c r="J36" i="5"/>
  <c r="J50" i="5"/>
  <c r="J40" i="5"/>
  <c r="J28" i="5"/>
  <c r="J24" i="5"/>
  <c r="I68" i="5" l="1"/>
  <c r="E16" i="5"/>
  <c r="F36" i="6" l="1"/>
  <c r="F35" i="6"/>
  <c r="F34" i="6"/>
  <c r="F33" i="6"/>
  <c r="F32" i="6"/>
  <c r="F31" i="6"/>
  <c r="F30" i="6"/>
  <c r="F28" i="6"/>
  <c r="F27" i="6"/>
  <c r="F25" i="6"/>
  <c r="F24" i="6"/>
  <c r="F23" i="6"/>
  <c r="F22" i="6"/>
  <c r="F21" i="6"/>
  <c r="L36" i="5" l="1"/>
  <c r="D74" i="5" l="1"/>
  <c r="L24" i="5"/>
  <c r="D103" i="5" l="1"/>
  <c r="C103" i="5"/>
  <c r="D102" i="5"/>
  <c r="C102" i="5"/>
  <c r="C64" i="5"/>
  <c r="C63" i="5"/>
  <c r="D101" i="5" l="1"/>
  <c r="E67" i="5"/>
  <c r="C34" i="6" l="1"/>
  <c r="L22" i="5" l="1"/>
  <c r="D41" i="5" l="1"/>
  <c r="C41" i="5"/>
  <c r="L40" i="5"/>
  <c r="K40" i="5"/>
  <c r="M41" i="5"/>
  <c r="E41" i="5" l="1"/>
  <c r="M25" i="5" l="1"/>
  <c r="D33" i="5" l="1"/>
  <c r="M32" i="5"/>
  <c r="K24" i="5" l="1"/>
  <c r="C24" i="5" l="1"/>
  <c r="C74" i="5"/>
  <c r="C29" i="6" l="1"/>
  <c r="C31" i="6"/>
  <c r="L43" i="5" l="1"/>
  <c r="C11" i="6" l="1"/>
  <c r="D11" i="6"/>
  <c r="H11" i="6"/>
  <c r="C9" i="6"/>
  <c r="D9" i="6"/>
  <c r="H9" i="6"/>
  <c r="K9" i="6"/>
  <c r="K7" i="6"/>
  <c r="H7" i="6"/>
  <c r="D7" i="6"/>
  <c r="C7" i="6"/>
  <c r="E11" i="6" l="1"/>
  <c r="E9" i="6"/>
  <c r="E7" i="6"/>
  <c r="C101" i="5" l="1"/>
  <c r="M24" i="5" l="1"/>
  <c r="C26" i="5"/>
  <c r="D26" i="5"/>
  <c r="E26" i="5" l="1"/>
  <c r="D24" i="5"/>
  <c r="E24" i="5" s="1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L101" i="5"/>
  <c r="K101" i="5"/>
  <c r="N24" i="5"/>
  <c r="M26" i="5"/>
  <c r="D86" i="5" l="1"/>
  <c r="D63" i="5"/>
  <c r="H6" i="6" l="1"/>
  <c r="M74" i="5" l="1"/>
  <c r="D106" i="5"/>
  <c r="C106" i="5"/>
  <c r="D88" i="5"/>
  <c r="C88" i="5"/>
  <c r="M27" i="5" l="1"/>
  <c r="D42" i="5" l="1"/>
  <c r="C42" i="5" l="1"/>
  <c r="E42" i="5" s="1"/>
  <c r="K72" i="5" l="1"/>
  <c r="C72" i="5" l="1"/>
  <c r="H8" i="6" l="1"/>
  <c r="L13" i="5" l="1"/>
  <c r="D13" i="5" s="1"/>
  <c r="M42" i="5"/>
  <c r="C40" i="5" l="1"/>
  <c r="M40" i="5"/>
  <c r="D40" i="5"/>
  <c r="E40" i="5" l="1"/>
  <c r="K13" i="5"/>
  <c r="C13" i="5" s="1"/>
  <c r="L28" i="5"/>
  <c r="K28" i="5"/>
  <c r="M28" i="5" l="1"/>
  <c r="C10" i="6" l="1"/>
  <c r="C8" i="6"/>
  <c r="C6" i="6"/>
  <c r="D105" i="5" l="1"/>
  <c r="C105" i="5"/>
  <c r="C104" i="5" s="1"/>
  <c r="E104" i="5" s="1"/>
  <c r="C21" i="6"/>
  <c r="C46" i="5" l="1"/>
  <c r="C47" i="5"/>
  <c r="K43" i="5" l="1"/>
  <c r="C43" i="5" s="1"/>
  <c r="D47" i="5"/>
  <c r="E47" i="5" s="1"/>
  <c r="C86" i="5" l="1"/>
  <c r="C68" i="5"/>
  <c r="C76" i="5"/>
  <c r="M43" i="5"/>
  <c r="D43" i="5"/>
  <c r="D87" i="5" l="1"/>
  <c r="C87" i="5"/>
  <c r="L58" i="5" l="1"/>
  <c r="I36" i="6" l="1"/>
  <c r="I37" i="6"/>
  <c r="C21" i="5" l="1"/>
  <c r="D27" i="5"/>
  <c r="C27" i="5"/>
  <c r="E27" i="5" l="1"/>
  <c r="C28" i="5"/>
  <c r="K62" i="5" l="1"/>
  <c r="C62" i="5" s="1"/>
  <c r="C107" i="5" l="1"/>
  <c r="L107" i="5" l="1"/>
  <c r="L76" i="5"/>
  <c r="L69" i="5"/>
  <c r="L62" i="5"/>
  <c r="D62" i="5" s="1"/>
  <c r="K58" i="5"/>
  <c r="L53" i="5"/>
  <c r="K53" i="5"/>
  <c r="L50" i="5"/>
  <c r="K50" i="5"/>
  <c r="C50" i="5" s="1"/>
  <c r="K36" i="5"/>
  <c r="C36" i="5" s="1"/>
  <c r="K22" i="5"/>
  <c r="M107" i="5" l="1"/>
  <c r="L72" i="5"/>
  <c r="D72" i="5" s="1"/>
  <c r="E72" i="5" s="1"/>
  <c r="L11" i="5"/>
  <c r="K11" i="5"/>
  <c r="M76" i="5"/>
  <c r="E74" i="5"/>
  <c r="N36" i="5" l="1"/>
  <c r="N40" i="5"/>
  <c r="N43" i="5"/>
  <c r="M72" i="5"/>
  <c r="N62" i="5" l="1"/>
  <c r="D66" i="5"/>
  <c r="E66" i="5" s="1"/>
  <c r="D46" i="5"/>
  <c r="F37" i="6"/>
  <c r="C38" i="6"/>
  <c r="C37" i="6"/>
  <c r="C36" i="6"/>
  <c r="C35" i="6"/>
  <c r="C33" i="6"/>
  <c r="C28" i="6"/>
  <c r="C27" i="6"/>
  <c r="C26" i="6"/>
  <c r="C25" i="6"/>
  <c r="C24" i="6"/>
  <c r="C23" i="6"/>
  <c r="C22" i="6"/>
  <c r="K6" i="6"/>
  <c r="K8" i="6"/>
  <c r="H10" i="6"/>
  <c r="D59" i="5"/>
  <c r="E46" i="5" l="1"/>
  <c r="C25" i="5" l="1"/>
  <c r="M16" i="5"/>
  <c r="M18" i="5"/>
  <c r="M19" i="5"/>
  <c r="M20" i="5"/>
  <c r="M21" i="5"/>
  <c r="M14" i="5"/>
  <c r="D31" i="5" l="1"/>
  <c r="C31" i="5"/>
  <c r="M69" i="5" l="1"/>
  <c r="D118" i="5" l="1"/>
  <c r="C118" i="5"/>
  <c r="D117" i="5"/>
  <c r="C117" i="5"/>
  <c r="D116" i="5"/>
  <c r="C116" i="5"/>
  <c r="D115" i="5"/>
  <c r="C115" i="5"/>
  <c r="D114" i="5"/>
  <c r="C114" i="5"/>
  <c r="D113" i="5"/>
  <c r="C113" i="5"/>
  <c r="D112" i="5"/>
  <c r="C112" i="5"/>
  <c r="D111" i="5"/>
  <c r="C111" i="5"/>
  <c r="D110" i="5"/>
  <c r="C110" i="5"/>
  <c r="D109" i="5"/>
  <c r="C109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10" i="6"/>
  <c r="D8" i="6"/>
  <c r="D6" i="6"/>
  <c r="M119" i="5"/>
  <c r="M118" i="5"/>
  <c r="M117" i="5"/>
  <c r="M116" i="5"/>
  <c r="M115" i="5"/>
  <c r="M114" i="5"/>
  <c r="M113" i="5"/>
  <c r="M112" i="5"/>
  <c r="M111" i="5"/>
  <c r="M110" i="5"/>
  <c r="M109" i="5"/>
  <c r="M108" i="5"/>
  <c r="M78" i="5"/>
  <c r="M77" i="5"/>
  <c r="D64" i="5" l="1"/>
  <c r="F114" i="5" s="1"/>
  <c r="E110" i="5"/>
  <c r="E111" i="5"/>
  <c r="E112" i="5"/>
  <c r="E113" i="5"/>
  <c r="E114" i="5"/>
  <c r="E115" i="5"/>
  <c r="E117" i="5"/>
  <c r="F117" i="5"/>
  <c r="E118" i="5"/>
  <c r="F118" i="5"/>
  <c r="E116" i="5"/>
  <c r="E84" i="5"/>
  <c r="F84" i="5"/>
  <c r="E79" i="5"/>
  <c r="E80" i="5"/>
  <c r="E81" i="5"/>
  <c r="E82" i="5"/>
  <c r="E83" i="5"/>
  <c r="E85" i="5"/>
  <c r="E89" i="5"/>
  <c r="E90" i="5"/>
  <c r="E91" i="5"/>
  <c r="E92" i="5"/>
  <c r="E93" i="5"/>
  <c r="E94" i="5"/>
  <c r="E95" i="5"/>
  <c r="E96" i="5"/>
  <c r="E97" i="5"/>
  <c r="E98" i="5"/>
  <c r="E99" i="5"/>
  <c r="E100" i="5"/>
  <c r="E86" i="5"/>
  <c r="E10" i="6"/>
  <c r="E8" i="6"/>
  <c r="E6" i="6"/>
  <c r="E105" i="5"/>
  <c r="E106" i="5"/>
  <c r="E78" i="5"/>
  <c r="E88" i="5"/>
  <c r="D107" i="5"/>
  <c r="E107" i="5" s="1"/>
  <c r="E109" i="5"/>
  <c r="F115" i="5"/>
  <c r="E77" i="5"/>
  <c r="E119" i="5"/>
  <c r="D76" i="5"/>
  <c r="E108" i="5"/>
  <c r="F112" i="5"/>
  <c r="D58" i="5"/>
  <c r="C58" i="5"/>
  <c r="C53" i="5"/>
  <c r="D50" i="5"/>
  <c r="F98" i="5" s="1"/>
  <c r="D36" i="5"/>
  <c r="F79" i="5"/>
  <c r="C45" i="5"/>
  <c r="D45" i="5"/>
  <c r="F95" i="5" s="1"/>
  <c r="C14" i="5"/>
  <c r="C15" i="5"/>
  <c r="C17" i="5"/>
  <c r="C18" i="5"/>
  <c r="C19" i="5"/>
  <c r="C20" i="5"/>
  <c r="C23" i="5"/>
  <c r="C29" i="5"/>
  <c r="C30" i="5"/>
  <c r="C32" i="5"/>
  <c r="C33" i="5"/>
  <c r="C34" i="5"/>
  <c r="C35" i="5"/>
  <c r="C37" i="5"/>
  <c r="C38" i="5"/>
  <c r="C39" i="5"/>
  <c r="C44" i="5"/>
  <c r="C48" i="5"/>
  <c r="C49" i="5"/>
  <c r="C51" i="5"/>
  <c r="C52" i="5"/>
  <c r="C54" i="5"/>
  <c r="C55" i="5"/>
  <c r="C56" i="5"/>
  <c r="C57" i="5"/>
  <c r="C59" i="5"/>
  <c r="C60" i="5"/>
  <c r="D21" i="5"/>
  <c r="D23" i="5"/>
  <c r="D25" i="5"/>
  <c r="F80" i="5" s="1"/>
  <c r="D29" i="5"/>
  <c r="F82" i="5" s="1"/>
  <c r="D30" i="5"/>
  <c r="D32" i="5"/>
  <c r="F85" i="5" s="1"/>
  <c r="D34" i="5"/>
  <c r="D35" i="5"/>
  <c r="D37" i="5"/>
  <c r="F90" i="5" s="1"/>
  <c r="D38" i="5"/>
  <c r="F91" i="5" s="1"/>
  <c r="D39" i="5"/>
  <c r="F92" i="5" s="1"/>
  <c r="F93" i="5"/>
  <c r="D44" i="5"/>
  <c r="D48" i="5"/>
  <c r="F96" i="5" s="1"/>
  <c r="D49" i="5"/>
  <c r="F97" i="5" s="1"/>
  <c r="D51" i="5"/>
  <c r="F99" i="5" s="1"/>
  <c r="D52" i="5"/>
  <c r="F100" i="5" s="1"/>
  <c r="D53" i="5"/>
  <c r="D54" i="5"/>
  <c r="D55" i="5"/>
  <c r="D56" i="5"/>
  <c r="D57" i="5"/>
  <c r="F110" i="5"/>
  <c r="D60" i="5"/>
  <c r="F111" i="5" s="1"/>
  <c r="F113" i="5"/>
  <c r="F83" i="5" l="1"/>
  <c r="E30" i="5"/>
  <c r="F94" i="5"/>
  <c r="E44" i="5"/>
  <c r="E38" i="5"/>
  <c r="F89" i="5"/>
  <c r="E36" i="5"/>
  <c r="F109" i="5"/>
  <c r="F116" i="5"/>
  <c r="C22" i="5"/>
  <c r="C11" i="5" s="1"/>
  <c r="M13" i="5"/>
  <c r="E76" i="5"/>
  <c r="D28" i="5"/>
  <c r="D22" i="5"/>
  <c r="E52" i="5"/>
  <c r="E63" i="5"/>
  <c r="E60" i="5"/>
  <c r="E59" i="5"/>
  <c r="E54" i="5"/>
  <c r="E51" i="5"/>
  <c r="E49" i="5"/>
  <c r="E43" i="5"/>
  <c r="E34" i="5"/>
  <c r="E32" i="5"/>
  <c r="E29" i="5"/>
  <c r="E25" i="5"/>
  <c r="E23" i="5"/>
  <c r="E21" i="5"/>
  <c r="E62" i="5"/>
  <c r="E58" i="5"/>
  <c r="E57" i="5"/>
  <c r="E56" i="5"/>
  <c r="E55" i="5"/>
  <c r="E53" i="5"/>
  <c r="E50" i="5"/>
  <c r="E48" i="5"/>
  <c r="E39" i="5"/>
  <c r="E37" i="5"/>
  <c r="E35" i="5"/>
  <c r="E33" i="5"/>
  <c r="E45" i="5"/>
  <c r="D20" i="5"/>
  <c r="E20" i="5" s="1"/>
  <c r="D19" i="5"/>
  <c r="E19" i="5" s="1"/>
  <c r="D15" i="5"/>
  <c r="M58" i="5"/>
  <c r="M55" i="5"/>
  <c r="M53" i="5"/>
  <c r="M50" i="5"/>
  <c r="M36" i="5"/>
  <c r="M35" i="5"/>
  <c r="M33" i="5"/>
  <c r="M29" i="5"/>
  <c r="M23" i="5"/>
  <c r="D18" i="5"/>
  <c r="D17" i="5"/>
  <c r="E17" i="5" s="1"/>
  <c r="D14" i="5"/>
  <c r="F69" i="5" s="1"/>
  <c r="M63" i="5"/>
  <c r="M62" i="5" s="1"/>
  <c r="M60" i="5"/>
  <c r="M59" i="5"/>
  <c r="M54" i="5"/>
  <c r="M51" i="5"/>
  <c r="M48" i="5"/>
  <c r="M39" i="5"/>
  <c r="M38" i="5"/>
  <c r="M37" i="5"/>
  <c r="M34" i="5"/>
  <c r="M22" i="5"/>
  <c r="E15" i="5" l="1"/>
  <c r="D11" i="5"/>
  <c r="F81" i="5"/>
  <c r="N28" i="5"/>
  <c r="N13" i="5"/>
  <c r="E28" i="5"/>
  <c r="E22" i="5"/>
  <c r="E18" i="5"/>
  <c r="E14" i="5"/>
  <c r="M11" i="5"/>
  <c r="N53" i="5"/>
  <c r="N58" i="5"/>
  <c r="N50" i="5"/>
  <c r="N22" i="5"/>
  <c r="E13" i="5"/>
  <c r="F64" i="5" l="1"/>
  <c r="F40" i="5"/>
  <c r="F36" i="5"/>
  <c r="N11" i="5"/>
  <c r="E11" i="5"/>
  <c r="F62" i="5"/>
  <c r="F53" i="5"/>
  <c r="F43" i="5"/>
  <c r="F28" i="5"/>
  <c r="F22" i="5"/>
  <c r="F50" i="5"/>
  <c r="F24" i="5"/>
  <c r="F13" i="5"/>
  <c r="F58" i="5"/>
  <c r="F11" i="5" l="1"/>
  <c r="F19" i="6"/>
</calcChain>
</file>

<file path=xl/sharedStrings.xml><?xml version="1.0" encoding="utf-8"?>
<sst xmlns="http://schemas.openxmlformats.org/spreadsheetml/2006/main" count="483" uniqueCount="411">
  <si>
    <t xml:space="preserve">  СОЦИАЛЬНАЯ ПОЛИТИКА</t>
  </si>
  <si>
    <t xml:space="preserve">  Другие общегосударственные вопросы</t>
  </si>
  <si>
    <t xml:space="preserve">  НАЦИОНАЛЬНАЯ ОБОРОНА</t>
  </si>
  <si>
    <t>6</t>
  </si>
  <si>
    <t xml:space="preserve">  КУЛЬТУРА, КИНЕМАТОГРАФИЯ</t>
  </si>
  <si>
    <t xml:space="preserve">  Молодежная политика и оздоровление детей</t>
  </si>
  <si>
    <t xml:space="preserve"> 000 1401 0000000000 000</t>
  </si>
  <si>
    <t xml:space="preserve">  Культура</t>
  </si>
  <si>
    <t xml:space="preserve"> 000 0111 0000000000 000</t>
  </si>
  <si>
    <t xml:space="preserve"> 000 0502 0000000000 000</t>
  </si>
  <si>
    <t xml:space="preserve"> 000 0407 0000000000 000</t>
  </si>
  <si>
    <t xml:space="preserve"> 000 0102000000 0000 800</t>
  </si>
  <si>
    <t xml:space="preserve"> 000 0503 0000000000 000</t>
  </si>
  <si>
    <t xml:space="preserve"> 000 0408 0000000000 000</t>
  </si>
  <si>
    <t>7</t>
  </si>
  <si>
    <t xml:space="preserve">  Жилищное хозяйство</t>
  </si>
  <si>
    <t xml:space="preserve"> 000 0409 0000000000 000</t>
  </si>
  <si>
    <t xml:space="preserve"> 000 1003 0000000000 000</t>
  </si>
  <si>
    <t xml:space="preserve">  Обеспечение проведения выборов и референдумов</t>
  </si>
  <si>
    <t xml:space="preserve">  ФИЗИЧЕСКАЯ КУЛЬТУРА И СПОРТ</t>
  </si>
  <si>
    <t xml:space="preserve"> 000 1004 0000000000 000</t>
  </si>
  <si>
    <t xml:space="preserve"> 000 0104 0000000000 000</t>
  </si>
  <si>
    <t xml:space="preserve"> 000 0702 0000000000 000</t>
  </si>
  <si>
    <t xml:space="preserve"> 000 0200 0000000000 000</t>
  </si>
  <si>
    <t xml:space="preserve"> 000 0105 0000000000 000</t>
  </si>
  <si>
    <t xml:space="preserve">                                           3. Источники финансирования дефицита бюджета</t>
  </si>
  <si>
    <t xml:space="preserve">  Резервные фонды</t>
  </si>
  <si>
    <t>8</t>
  </si>
  <si>
    <t xml:space="preserve">     в том числе:</t>
  </si>
  <si>
    <t>Расходы бюджета - ИТОГО</t>
  </si>
  <si>
    <t xml:space="preserve"> 000 0105020105 0000 510</t>
  </si>
  <si>
    <t xml:space="preserve">  НАЦИОНАЛЬНАЯ БЕЗОПАСНОСТЬ И ПРАВООХРАНИТЕЛЬНАЯ ДЕЯТЕЛЬНОСТЬ</t>
  </si>
  <si>
    <t xml:space="preserve">  Дорожное хозяйство (дорожные фонды)</t>
  </si>
  <si>
    <t xml:space="preserve"> 000 0102000005 0000 710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</si>
  <si>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</si>
  <si>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Другие вопросы в области национальной экономики</t>
  </si>
  <si>
    <t>Результат исполнения бюджета (дефицит / профицит)</t>
  </si>
  <si>
    <t>источники внутреннего финансирования</t>
  </si>
  <si>
    <t xml:space="preserve"> 000 1300 0000000000 000</t>
  </si>
  <si>
    <t xml:space="preserve"> 000 0400 0000000000 000</t>
  </si>
  <si>
    <t xml:space="preserve"> 000 0102000000 0000 000</t>
  </si>
  <si>
    <t xml:space="preserve">  Мобилизационная и вневойсковая подготовка</t>
  </si>
  <si>
    <t/>
  </si>
  <si>
    <t xml:space="preserve">  Общее образование</t>
  </si>
  <si>
    <t xml:space="preserve"> 000 0113 0000000000 000</t>
  </si>
  <si>
    <t xml:space="preserve">  Другие вопросы в области образования</t>
  </si>
  <si>
    <t xml:space="preserve"> 000 0103000000 0000 000</t>
  </si>
  <si>
    <t xml:space="preserve"> 000 0105020110 0000 510</t>
  </si>
  <si>
    <t>Источники финансирования дефицита бюджетов - всего</t>
  </si>
  <si>
    <t xml:space="preserve"> 000 0103010005 0000 810</t>
  </si>
  <si>
    <t xml:space="preserve"> 000 0102000010 0000 710</t>
  </si>
  <si>
    <t xml:space="preserve">  Дошкольное образование</t>
  </si>
  <si>
    <t xml:space="preserve"> 000 0102000000 0000 700</t>
  </si>
  <si>
    <t xml:space="preserve">  Судебная система</t>
  </si>
  <si>
    <t xml:space="preserve"> 000 1100 0000000000 000</t>
  </si>
  <si>
    <t xml:space="preserve">  Лесное хозяйство</t>
  </si>
  <si>
    <t xml:space="preserve">  ОБЩЕГОСУДАРСТВЕННЫЕ ВОПРОСЫ</t>
  </si>
  <si>
    <t>1</t>
  </si>
  <si>
    <t xml:space="preserve"> 000 1101 0000000000 000</t>
  </si>
  <si>
    <t xml:space="preserve"> 000 1006 0000000000 000</t>
  </si>
  <si>
    <t xml:space="preserve"> 000 0106 0000000000 000</t>
  </si>
  <si>
    <t xml:space="preserve"> 000 1102 0000000000 000</t>
  </si>
  <si>
    <t xml:space="preserve"> 000 0800 0000000000 000</t>
  </si>
  <si>
    <t xml:space="preserve"> 000 0107 0000000000 000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</si>
  <si>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</si>
  <si>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000 0105020100 0000 510</t>
  </si>
  <si>
    <t xml:space="preserve"> 000 0203 0000000000 000</t>
  </si>
  <si>
    <t xml:space="preserve"> 000 0801 0000000000 000</t>
  </si>
  <si>
    <t xml:space="preserve">  Другие вопросы в области социальной политики</t>
  </si>
  <si>
    <t>2</t>
  </si>
  <si>
    <t>9</t>
  </si>
  <si>
    <t xml:space="preserve"> 000 1301 0000000000 000</t>
  </si>
  <si>
    <t xml:space="preserve"> 000 0401 0000000000 000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</si>
  <si>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</si>
  <si>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Транспорт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</si>
  <si>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</si>
  <si>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Массовый спорт</t>
  </si>
  <si>
    <t>10</t>
  </si>
  <si>
    <t>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</si>
  <si>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</si>
  <si>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000 0106050200 0000 600</t>
  </si>
  <si>
    <t xml:space="preserve"> 000 0105000000 0000 000</t>
  </si>
  <si>
    <t xml:space="preserve">  Физическая культура</t>
  </si>
  <si>
    <t xml:space="preserve"> 000 0106000000 0000 000</t>
  </si>
  <si>
    <t xml:space="preserve">  Охрана семьи и детства</t>
  </si>
  <si>
    <t xml:space="preserve"> 000 0100 0000000000 000</t>
  </si>
  <si>
    <t>4</t>
  </si>
  <si>
    <t xml:space="preserve">  ОБСЛУЖИВАНИЕ ГОСУДАРСТВЕННОГО И МУНИЦИПАЛЬНОГО ДОЛГА</t>
  </si>
  <si>
    <t xml:space="preserve">  НАЦИОНАЛЬНАЯ ЭКОНОМИКА</t>
  </si>
  <si>
    <t xml:space="preserve"> 000 0105020000 0000 500</t>
  </si>
  <si>
    <t xml:space="preserve"> 000 0103010010 0000 810</t>
  </si>
  <si>
    <t>из них:</t>
  </si>
  <si>
    <t xml:space="preserve">в том числе: </t>
  </si>
  <si>
    <t xml:space="preserve"> 000 0707 0000000000 000</t>
  </si>
  <si>
    <t xml:space="preserve"> 000 0103010000 0000 800</t>
  </si>
  <si>
    <t xml:space="preserve"> 000 0412 0000000000 000</t>
  </si>
  <si>
    <t xml:space="preserve"> 000 0300 0000000000 000</t>
  </si>
  <si>
    <t xml:space="preserve">  Другие вопросы в области культуры, кинематографии</t>
  </si>
  <si>
    <t xml:space="preserve"> 000 0102000005 0000 810</t>
  </si>
  <si>
    <t xml:space="preserve">  Общеэкономические вопросы</t>
  </si>
  <si>
    <t xml:space="preserve"> 000 0804 0000000000 000</t>
  </si>
  <si>
    <t xml:space="preserve"> 000 0709 0000000000 000</t>
  </si>
  <si>
    <t xml:space="preserve">  Социальное обеспечение населения</t>
  </si>
  <si>
    <t>х</t>
  </si>
  <si>
    <t xml:space="preserve"> 000 0309 0000000000 000</t>
  </si>
  <si>
    <t xml:space="preserve">  Благоустройство</t>
  </si>
  <si>
    <t xml:space="preserve"> 000 1400 0000000000 000</t>
  </si>
  <si>
    <t xml:space="preserve"> 000 0500 0000000000 000</t>
  </si>
  <si>
    <t xml:space="preserve">  ЖИЛИЩНО-КОММУНАЛЬНОЕ ХОЗЯЙСТВО</t>
  </si>
  <si>
    <t xml:space="preserve"> 000 0405 0000000000 000</t>
  </si>
  <si>
    <t xml:space="preserve">  Обслуживание государственного внутреннего и муниципального долга</t>
  </si>
  <si>
    <t xml:space="preserve"> 000 0501 0000000000 000</t>
  </si>
  <si>
    <t xml:space="preserve"> 000 1000 0000000000 000</t>
  </si>
  <si>
    <t xml:space="preserve"> 000 1001 0000000000 000</t>
  </si>
  <si>
    <t xml:space="preserve"> 000 0106050200 0000 500</t>
  </si>
  <si>
    <t xml:space="preserve">  Пенсионное обеспечение</t>
  </si>
  <si>
    <t xml:space="preserve">  Коммунальное хозяйство</t>
  </si>
  <si>
    <t xml:space="preserve"> 000 0102 0000000000 000</t>
  </si>
  <si>
    <t xml:space="preserve"> 000 0700 0000000000 000</t>
  </si>
  <si>
    <t xml:space="preserve">  Сельское хозяйство и рыболовство</t>
  </si>
  <si>
    <t xml:space="preserve"> 000 0103 0000000000 000</t>
  </si>
  <si>
    <t xml:space="preserve"> 000 0701 0000000000 000</t>
  </si>
  <si>
    <t xml:space="preserve">  ОБРАЗОВАНИЕ</t>
  </si>
  <si>
    <t>5</t>
  </si>
  <si>
    <t>Исполнено бюджеты муници- пальных районов</t>
  </si>
  <si>
    <t>Утверждено бюджеты муници- пальных районов</t>
  </si>
  <si>
    <t>Бюджет района</t>
  </si>
  <si>
    <t>Бюджеты поселений</t>
  </si>
  <si>
    <t>Процент исп-я к плану года</t>
  </si>
  <si>
    <t>Уд.вес в общей сумме расходов</t>
  </si>
  <si>
    <t>Консолидированный бюджет</t>
  </si>
  <si>
    <t xml:space="preserve">Утверждено консол. бюджет МО </t>
  </si>
  <si>
    <t>Исполнение консол. бюджета МО</t>
  </si>
  <si>
    <t>Утверждено бюджеты поселений</t>
  </si>
  <si>
    <t>Исполнено бюджеты  поселений</t>
  </si>
  <si>
    <t>Справка</t>
  </si>
  <si>
    <t>об исполнении консолидированного бюджета МО "Тайшетский район"</t>
  </si>
  <si>
    <t xml:space="preserve"> Кредиты кредитных организаций в валюте Российской Федерации</t>
  </si>
  <si>
    <t xml:space="preserve"> Получение кредитов от кредитных организаций в валюте Российской Федерации</t>
  </si>
  <si>
    <t xml:space="preserve"> Погашение кредитов, предоставленных кредитными организациями в валюте Российской Федерации</t>
  </si>
  <si>
    <t xml:space="preserve"> Получение кредитов от кредитных организаций бюджетами субъектов Российской Федерации в валюте Российской Федерации</t>
  </si>
  <si>
    <t xml:space="preserve"> 000 0102000002 0000 710</t>
  </si>
  <si>
    <t xml:space="preserve"> Получение кредитов от кредитных организаций бюджетами городских округов в валюте Российской Федерации</t>
  </si>
  <si>
    <t xml:space="preserve"> 000 0102000004 0000 710</t>
  </si>
  <si>
    <t xml:space="preserve"> Погашение бюджетами городских округов кредитов от кредитных организаций в валюте Российской Федерации</t>
  </si>
  <si>
    <t xml:space="preserve"> 000 0102000004 0000 810</t>
  </si>
  <si>
    <t xml:space="preserve"> Получение кредитов от кредитных организаций бюджетами муниципальных районов в валюте Российской Федерации</t>
  </si>
  <si>
    <t xml:space="preserve"> Погашение бюджетами муниципальных районов кредитов от кредитных организаций в валюте Российской Федерации</t>
  </si>
  <si>
    <t xml:space="preserve"> Получение кредитов от кредитных организаций бюджетами поселений в валюте Российской Федерации</t>
  </si>
  <si>
    <t xml:space="preserve"> Погашение бюджетами поселений кредитов от кредитных организаций в валюте Российской Федерации</t>
  </si>
  <si>
    <t xml:space="preserve"> 000 0102000010 0000 810</t>
  </si>
  <si>
    <t xml:space="preserve"> 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</si>
  <si>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</si>
  <si>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</si>
  <si>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</si>
  <si>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Получение бюджетных кредитов от других бюджетов бюджетной системы Российской Федерации в валюте Российской Федерации</t>
  </si>
  <si>
    <t xml:space="preserve">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</si>
  <si>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</si>
  <si>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000 0103010002 0000 710</t>
  </si>
  <si>
    <t xml:space="preserve"> 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</si>
  <si>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 000 0103010002 0000 810</t>
  </si>
  <si>
    <t xml:space="preserve"> 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</si>
  <si>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000 0103010004 0000 710</t>
  </si>
  <si>
    <t xml:space="preserve"> Погашение бюджетами городских округов кредитов  от других бюджетов бюджетной системы Российской Федерации в валюте Российской Федерации</t>
  </si>
  <si>
    <t xml:space="preserve"> 000 0103010004 0000 810</t>
  </si>
  <si>
    <t xml:space="preserve">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</si>
  <si>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</si>
  <si>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</si>
  <si>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Получение кредитов от других бюджетов бюджетной системы Российской Федерации бюджетами поселений в валюте Российской Федерации</t>
  </si>
  <si>
    <t xml:space="preserve"> 000 0103010010 0000 710</t>
  </si>
  <si>
    <t xml:space="preserve"> Погашение бюджетами поселений кредитов  от других бюджетов бюджетной системы Российской Федерации в валюте Российской Федерации</t>
  </si>
  <si>
    <t xml:space="preserve"> Погашение обязательств за счет прочих источников внутреннего финансирования дефицитов бюджетов</t>
  </si>
  <si>
    <t xml:space="preserve"> 000 0106060000 0000 800</t>
  </si>
  <si>
    <t xml:space="preserve"> Погашение обязательств за счет прочих источников внутреннего финансирования дефицитов бюджетов муниципальных районов</t>
  </si>
  <si>
    <t xml:space="preserve"> 000 0106060005 0000 810</t>
  </si>
  <si>
    <t>Иные источники внутреннего финансирования дефицитов бюджетов</t>
  </si>
  <si>
    <t>Предоставление бюджетных кредитов, предоставленных другим бюджетам бюджетной системы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</si>
  <si>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</si>
  <si>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000 0105000000 0000 500</t>
  </si>
  <si>
    <t xml:space="preserve"> Увеличение прочих остатков средств бюджетов</t>
  </si>
  <si>
    <t xml:space="preserve"> Увеличение прочих остатков денежных средств бюджетов</t>
  </si>
  <si>
    <t xml:space="preserve"> Увеличение прочих остатков денежных средств бюджетов субъектов Российской Федерации</t>
  </si>
  <si>
    <t xml:space="preserve"> 000 0105020102 0000 510</t>
  </si>
  <si>
    <t xml:space="preserve"> Увеличение прочих остатков денежных средств  бюджетов городских округов</t>
  </si>
  <si>
    <t xml:space="preserve"> 000 0105020104 0000 510</t>
  </si>
  <si>
    <t xml:space="preserve"> Увеличение прочих остатков денежных средств  бюджетов муниципальных районов</t>
  </si>
  <si>
    <t xml:space="preserve"> Увеличение прочих остатков денежных средств бюджетов территориальных фондов обязательного медицинского страхования</t>
  </si>
  <si>
    <t xml:space="preserve"> 000 0105020109 0000 510</t>
  </si>
  <si>
    <t xml:space="preserve"> Увеличение прочих остатков денежных средств бюджетов поселений</t>
  </si>
  <si>
    <t xml:space="preserve"> Изменение иных финансовых активов на счетах по учету средств бюджета</t>
  </si>
  <si>
    <t xml:space="preserve"> 000 0106000000 0000 500</t>
  </si>
  <si>
    <t xml:space="preserve"> Увеличение финансовых активов в государственной собственности за счет средств бюджетов, размещенных на банковские депозиты</t>
  </si>
  <si>
    <t xml:space="preserve"> 000 0106100100 0000 500</t>
  </si>
  <si>
    <t xml:space="preserve"> Увеличение иных финансовых активов в собственности субъектов Российской Федерации за счет средств бюджетов субъектов, размещенных в депозиты в валюте Российской Федерации и иностранной валюте в кредитных организациях</t>
  </si>
  <si>
    <t xml:space="preserve"> 000 0106100102 0000 510</t>
  </si>
  <si>
    <t xml:space="preserve"> Уменьшение остатков средств бюджетов</t>
  </si>
  <si>
    <t xml:space="preserve"> 000 0105000000 0000 600</t>
  </si>
  <si>
    <t>тыс. руб.</t>
  </si>
  <si>
    <t>Наименование</t>
  </si>
  <si>
    <t>Утверждено консол. бюджет МО</t>
  </si>
  <si>
    <t>Исполнено консол. бюджет МО</t>
  </si>
  <si>
    <t>Утверждено бюджет района</t>
  </si>
  <si>
    <t>Исполнено бюджет района</t>
  </si>
  <si>
    <t>Утверждено  бюджеты поселений</t>
  </si>
  <si>
    <t>Исполнено  бюджеты поселений</t>
  </si>
  <si>
    <t>Просроченная кредиторская задолженность</t>
  </si>
  <si>
    <t xml:space="preserve"> Наименование показателя</t>
  </si>
  <si>
    <t>консол. бюджет МО</t>
  </si>
  <si>
    <t>бюджет района</t>
  </si>
  <si>
    <t>бюджеты поселений</t>
  </si>
  <si>
    <t>ПРОСРОЧЕННАЯ КРЕДИТОРСКАЯ  ЗАДОЛЖЕННОСТЬ, всего</t>
  </si>
  <si>
    <t>в том числе:</t>
  </si>
  <si>
    <t>по заработной плате</t>
  </si>
  <si>
    <t>по прочим выплатам</t>
  </si>
  <si>
    <t>по начислениям на выплаты по  оплате труда</t>
  </si>
  <si>
    <t>по услугам связи</t>
  </si>
  <si>
    <t>по транспортным услугам</t>
  </si>
  <si>
    <t>по коммунальным услугам</t>
  </si>
  <si>
    <t>по арендной плате за пользование имуществом</t>
  </si>
  <si>
    <t>по работам, услугам по содержанию имущества</t>
  </si>
  <si>
    <t>по безвозмездным перечислениям государственным и муниципальным организациям</t>
  </si>
  <si>
    <t>по  социальному обеспечению</t>
  </si>
  <si>
    <t>по прочим расходам</t>
  </si>
  <si>
    <t>по приобретению  основных средств</t>
  </si>
  <si>
    <t>по  приобретению материальных запасов</t>
  </si>
  <si>
    <t>Увеличение остатков средств бюджетов</t>
  </si>
  <si>
    <t>11</t>
  </si>
  <si>
    <t>12</t>
  </si>
  <si>
    <t xml:space="preserve"> 000 0406 0000000000 000</t>
  </si>
  <si>
    <t>Водное хозяйство</t>
  </si>
  <si>
    <t>косгу</t>
  </si>
  <si>
    <t xml:space="preserve"> 000 0703 0000000000 000</t>
  </si>
  <si>
    <t xml:space="preserve">  Дополнительное образование детей</t>
  </si>
  <si>
    <t xml:space="preserve"> 000 1402 0000000000 000</t>
  </si>
  <si>
    <t>Иные дотации</t>
  </si>
  <si>
    <t xml:space="preserve"> Дотации на выравнивание бюджетной обеспеченности субъектов Российской Федерации и муниципальных образований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</si>
  <si>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</si>
  <si>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</si>
  <si>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000 0705 0000000000 000</t>
  </si>
  <si>
    <t xml:space="preserve">  Профессиональная подготовка,   переподготовка и повышение квалификации</t>
  </si>
  <si>
    <t>Справочно:</t>
  </si>
  <si>
    <t xml:space="preserve"> 000 1403 0000000000 000</t>
  </si>
  <si>
    <t>Прочие межбюджетные трансферты общего характера</t>
  </si>
  <si>
    <t>000 0600 0000000000 000</t>
  </si>
  <si>
    <t>000 0605 0000000000 000</t>
  </si>
  <si>
    <t>ОХРАНА ОКРУЖАЮЩЕЙ СРЕДЫ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</si>
  <si>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</si>
  <si>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</si>
  <si>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000  0310 0000000000 000</t>
  </si>
  <si>
    <t>Изменение остатков средств на счетах по учету средств бюджетов</t>
  </si>
  <si>
    <t>услуги, работы для кап.вложений</t>
  </si>
  <si>
    <t>прочие работы, услуги</t>
  </si>
  <si>
    <t>Гражданская оборона</t>
  </si>
  <si>
    <t>страхование</t>
  </si>
  <si>
    <r>
      <t xml:space="preserve">Заработная плата работников </t>
    </r>
    <r>
      <rPr>
        <b/>
        <sz val="9"/>
        <rFont val="Arial Cyr"/>
        <charset val="204"/>
      </rPr>
      <t>казенных</t>
    </r>
    <r>
      <rPr>
        <sz val="9"/>
        <rFont val="Arial Cyr"/>
        <charset val="204"/>
      </rPr>
      <t xml:space="preserve"> учреждений, органов местного самоуправления</t>
    </r>
  </si>
  <si>
    <r>
      <t xml:space="preserve">Заработная плата работников  </t>
    </r>
    <r>
      <rPr>
        <b/>
        <sz val="9"/>
        <rFont val="Arial Cyr"/>
        <charset val="204"/>
      </rPr>
      <t>бюджетных</t>
    </r>
    <r>
      <rPr>
        <sz val="9"/>
        <rFont val="Arial Cyr"/>
        <charset val="204"/>
      </rPr>
      <t xml:space="preserve"> учреждений, органов местного самоуправления</t>
    </r>
  </si>
  <si>
    <r>
      <t xml:space="preserve">Начисления на заработную плату </t>
    </r>
    <r>
      <rPr>
        <b/>
        <sz val="9"/>
        <rFont val="Arial Cyr"/>
        <charset val="204"/>
      </rPr>
      <t xml:space="preserve">(казенные </t>
    </r>
    <r>
      <rPr>
        <sz val="9"/>
        <rFont val="Arial Cyr"/>
        <charset val="204"/>
      </rPr>
      <t>учреждения)</t>
    </r>
  </si>
  <si>
    <r>
      <t>Начисления на заработную плату (</t>
    </r>
    <r>
      <rPr>
        <b/>
        <sz val="9"/>
        <rFont val="Arial Cyr"/>
        <charset val="204"/>
      </rPr>
      <t>бюджетные</t>
    </r>
    <r>
      <rPr>
        <sz val="9"/>
        <rFont val="Arial Cyr"/>
        <charset val="204"/>
      </rPr>
      <t xml:space="preserve"> учреждения)</t>
    </r>
  </si>
  <si>
    <r>
      <t xml:space="preserve">Коммунальные услуги, оплаченные </t>
    </r>
    <r>
      <rPr>
        <b/>
        <sz val="9"/>
        <rFont val="Arial Cyr"/>
        <charset val="204"/>
      </rPr>
      <t xml:space="preserve">казенными </t>
    </r>
    <r>
      <rPr>
        <sz val="9"/>
        <rFont val="Arial Cyr"/>
        <charset val="204"/>
      </rPr>
      <t>учреждениями, органами местного самоуправления</t>
    </r>
  </si>
  <si>
    <r>
      <t xml:space="preserve">Коммунальные услуги, оплаченные </t>
    </r>
    <r>
      <rPr>
        <b/>
        <sz val="9"/>
        <rFont val="Arial Cyr"/>
        <charset val="204"/>
      </rPr>
      <t>бюджетными</t>
    </r>
    <r>
      <rPr>
        <sz val="9"/>
        <rFont val="Arial Cyr"/>
        <charset val="204"/>
      </rPr>
      <t xml:space="preserve"> учреждениями, органами местного самоуправления</t>
    </r>
  </si>
  <si>
    <t>000 0602 0000000000 000</t>
  </si>
  <si>
    <t>Сбор, удаление отходов и очистка сточных вод</t>
  </si>
  <si>
    <t>Субсидия народной дружине</t>
  </si>
  <si>
    <r>
      <t xml:space="preserve">Единица измерения:  </t>
    </r>
    <r>
      <rPr>
        <b/>
        <sz val="10"/>
        <rFont val="Times New Roman"/>
        <family val="1"/>
        <charset val="204"/>
      </rPr>
      <t>тыс. руб.</t>
    </r>
  </si>
  <si>
    <t>Спорт высших достижений</t>
  </si>
  <si>
    <t xml:space="preserve">  000 1103 0000000000 000</t>
  </si>
  <si>
    <t>на 01.01.2024г.</t>
  </si>
  <si>
    <t>Исполнитель: Е.Н. Коваленко, Н.В. Прудникова</t>
  </si>
  <si>
    <t>Начальник  Финансового управления</t>
  </si>
  <si>
    <t>О.В. Фокина</t>
  </si>
  <si>
    <t>на 1 ноября 2024 года</t>
  </si>
  <si>
    <t>ПРИЛОЖЕНИЕ К СПРАВКЕ  НА  01.11.2024 г.:</t>
  </si>
  <si>
    <t>на 01.11.2024г.</t>
  </si>
  <si>
    <t>на 01.11.2023г.</t>
  </si>
  <si>
    <t>С П Р А В К А</t>
  </si>
  <si>
    <t>об исполнении доходной части консолидированного бюджета Тайшетского района на 01.11.2024 г.</t>
  </si>
  <si>
    <t>тыс.руб.</t>
  </si>
  <si>
    <t xml:space="preserve">      Д О Х О Д Ы </t>
  </si>
  <si>
    <t>Консолидированный  бюджет</t>
  </si>
  <si>
    <t>Бюджет муниципального района</t>
  </si>
  <si>
    <t>Бюджет поселений</t>
  </si>
  <si>
    <t xml:space="preserve">План на 2024 год </t>
  </si>
  <si>
    <t>Факт</t>
  </si>
  <si>
    <t>% вып-ия</t>
  </si>
  <si>
    <t xml:space="preserve">Уд.вес </t>
  </si>
  <si>
    <t>на 01.11.2024 год</t>
  </si>
  <si>
    <t>отчетных</t>
  </si>
  <si>
    <t>в доходах</t>
  </si>
  <si>
    <t>показателей</t>
  </si>
  <si>
    <t>(факт)</t>
  </si>
  <si>
    <t>Налоговые доходы</t>
  </si>
  <si>
    <t>Неналоговые доходы</t>
  </si>
  <si>
    <t>Налоговые, неналоговые доходы</t>
  </si>
  <si>
    <t>Налоги на прибыль, доходы</t>
  </si>
  <si>
    <t>налог на доходы физических лиц</t>
  </si>
  <si>
    <t>Акцизы на нефтепродукты</t>
  </si>
  <si>
    <t>Налоги на совокупный доход</t>
  </si>
  <si>
    <t>налог, взимаемый по УСН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</si>
  <si>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</si>
  <si>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</si>
  <si>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</si>
  <si>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</si>
  <si>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Земельный налог</t>
  </si>
  <si>
    <t>Налог на имущество физических лиц</t>
  </si>
  <si>
    <t>Государственная пошлина</t>
  </si>
  <si>
    <t>Задолженность и перерасчеты по отмененным налогам,сборам и иным обязательным платежам</t>
  </si>
  <si>
    <t>Доходы от использования имущества, нах-ся в государственной и муниц-ой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</si>
  <si>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</t>
  </si>
  <si>
    <t>Арендная плата за земельные участки</t>
  </si>
  <si>
    <t>Доходы от сдачи в аренду имущества, находящегося в оперативном управлениии</t>
  </si>
  <si>
    <t>Доходы от сдачи в аренду имущества, составляющего казну (за искл. зем.участков)</t>
  </si>
  <si>
    <t>Плата по соглашениям об установлении сервитута в отношении земельных участков, публичный сервитут</t>
  </si>
  <si>
    <t>Платежи от гос.и муниц.унит.предприятий</t>
  </si>
  <si>
    <t xml:space="preserve">Прочие доходы от использования имущества </t>
  </si>
  <si>
    <t>Плата за негативное воздействие на окружающую среду</t>
  </si>
  <si>
    <t>Доходы от оказ-я платных услуг и комп-ции затрат мун.района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</si>
  <si>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</si>
  <si>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</si>
  <si>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</si>
  <si>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Плата за увеличение площади земельных участков</t>
  </si>
  <si>
    <t>Штрафы, санкции, возмещ-ие ущерба</t>
  </si>
  <si>
    <t xml:space="preserve">Прочие неналоговые доходы </t>
  </si>
  <si>
    <t>инициативные платежи</t>
  </si>
  <si>
    <t>Безвозмездные поступления из областного бюджета</t>
  </si>
  <si>
    <t>Дотации, в т.ч.</t>
  </si>
  <si>
    <t>на выравнивание уровня бюджетной обеспеченности</t>
  </si>
  <si>
    <t xml:space="preserve"> на поддержку мер по обеспечению сбалансированности бюджетов</t>
  </si>
  <si>
    <t>Субсидии</t>
  </si>
  <si>
    <r>
      <t xml:space="preserve">Субсидии местным бюджетам на строительство, реконструкцию и модернизацию объектов </t>
    </r>
    <r>
      <rPr>
        <b/>
        <sz val="11"/>
        <color indexed="8"/>
        <rFont val="Times New Roman"/>
        <family val="1"/>
        <charset val="204"/>
      </rPr>
      <t>водоснабжения, водоотведения и очистки сточных вод</t>
    </r>
    <r>
      <rPr>
        <sz val="11"/>
        <color indexed="8"/>
        <rFont val="Times New Roman"/>
        <family val="1"/>
        <charset val="204"/>
      </rPr>
      <t>, в том числе разработку проектной документации , а так же на приобрегение указанных объектов в муниципальную собственность</t>
    </r>
  </si>
  <si>
    <r>
      <t xml:space="preserve">Субсидии местным бюджетам на </t>
    </r>
    <r>
      <rPr>
        <b/>
        <sz val="11"/>
        <color indexed="8"/>
        <rFont val="Times New Roman"/>
        <family val="1"/>
        <charset val="204"/>
      </rPr>
      <t>софинансирование</t>
    </r>
    <r>
      <rPr>
        <sz val="11"/>
        <color indexed="8"/>
        <rFont val="Times New Roman"/>
        <family val="1"/>
        <charset val="204"/>
      </rPr>
      <t xml:space="preserve"> капитальных вложений в объекты муниципальной собственности, которые осуществляются из местных бюджетов, в целях реализации мероприятий по </t>
    </r>
    <r>
      <rPr>
        <b/>
        <sz val="11"/>
        <color indexed="8"/>
        <rFont val="Times New Roman"/>
        <family val="1"/>
        <charset val="204"/>
      </rPr>
      <t>строительству, реконструкции образовательных организаций</t>
    </r>
  </si>
  <si>
    <r>
      <t xml:space="preserve">Субсидии местным бюджетам на </t>
    </r>
    <r>
      <rPr>
        <b/>
        <sz val="11"/>
        <color indexed="8"/>
        <rFont val="Times New Roman"/>
        <family val="1"/>
        <charset val="204"/>
      </rPr>
      <t>софинансирование</t>
    </r>
    <r>
      <rPr>
        <sz val="11"/>
        <color indexed="8"/>
        <rFont val="Times New Roman"/>
        <family val="1"/>
        <charset val="204"/>
      </rPr>
      <t xml:space="preserve"> капитальных вложений в объекты муниципальной собственности, которые осуществляются из местных бюджетов, в целях реализации мероприятий в сфере </t>
    </r>
    <r>
      <rPr>
        <b/>
        <sz val="11"/>
        <color indexed="8"/>
        <rFont val="Times New Roman"/>
        <family val="1"/>
        <charset val="204"/>
      </rPr>
      <t>охраны окружающей среды</t>
    </r>
  </si>
  <si>
    <t>Субсидии  бюджетам на организацию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</si>
  <si>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Субсидии бюджетам муниципальных районов на реализацию мероприятий по обеспечению жильем молодых семей</t>
  </si>
  <si>
    <t>Субсидии местным бюджетам на государственную поддержку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</si>
  <si>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Субсидии местным бюджетам на государственную поддержку отрасли культуры (Приобретение музыкальных инструментов, оборудования и материалов для детских школ искусств по видам искусств и профессионлаьных образовательных организаций)</t>
  </si>
  <si>
    <t>Реализация мероприятий по модернизации школьных систем образования</t>
  </si>
  <si>
    <t>Субсидии бюджетам на реализацию  программ формирования современной городской среды</t>
  </si>
  <si>
    <t>Субсидии местным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</si>
  <si>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Прочие субсидии, в том числе:</t>
  </si>
  <si>
    <t>Субсидии местным бюджетам на реализацию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</si>
  <si>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Субсидии местным бюджетам на реализацию мероприятий по благоустройству территорий муниципальных общеобразовательных организаций, участвовавших в реализации мероприятий по модернизации школьных систем образования в рамках государственной программы Российской Федерации «Развитие образования» в Иркутской области</t>
  </si>
  <si>
    <t>Субсидии местным бюджетам на софинансирование мероприятий по капительному ремонту образовательных организаций Иркутской области</t>
  </si>
  <si>
    <t>Субсидии местным бюджетам на осуществление мероприятий по капитальному ремонту образовательных организаций</t>
  </si>
  <si>
    <t>Субсидии местным бюджетам на обеспечение бесплатным питьевым молоком обучающихся 1–4 классов муниципальных общеобразовательных организаций в Иркутской области</t>
  </si>
  <si>
    <t>Субсидии местным бюджетам по обеспечению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области, в том числе обучение которых организовано на дому</t>
  </si>
  <si>
    <t>Субсидии местным бюджетам на реализацию мероприятий по соблюдению требований к антитеррористической защищенности объектов (территорий) муниципальных образовательных организаций в Иркутской области</t>
  </si>
  <si>
    <t>Субсидии местным бюджетам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</t>
  </si>
  <si>
    <t>Субсидии местным бюджетам для организации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</si>
  <si>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Субсидии местным бюджетам на развитие деятельности модельных муниципальных библиотек</t>
  </si>
  <si>
    <t>Субсидии местным бюджетам на переоснащение муниципальных библиотек по модельному стандарту</t>
  </si>
  <si>
    <t>Субсидии местным бюджетам на развитие домов культуры</t>
  </si>
  <si>
    <t>Субсидии местным бюджетам на осуществление мероприятий по капитальному ремонту объектов муниципальной собственности в сфере культуры</t>
  </si>
  <si>
    <t>Субсидии местным бюджетам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</si>
  <si>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Субсидии местным бюджетам на осуществление дорожной деятельности в отношении автомобильных дорог местного значения</t>
  </si>
  <si>
    <t>Субсидии местным бюджетам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которые находятся или будут находится в муниципальной собственности, а так же мероприятия по модернизации систем коммунальной инфраструктуры</t>
  </si>
  <si>
    <t>Субсидии местным бюджетам на укрепление материально-технической базы детских художественных школ и детских школ искусств, осуществляющих образовательную деятельность по дополнительным предпрофессиональным программам в области изобразительного искусства</t>
  </si>
  <si>
    <t>Субсидии местным бюджетам на создание мест (площадок) накопления твердых бытовых отходов</t>
  </si>
  <si>
    <t>Субсидии местным бюджетам на подготовку проектов межевания земельных участков и на проведение кадастровых работ</t>
  </si>
  <si>
    <t>Субсидии местным бюджетам на подготовку или актуализацию документов градостроительного зонирования</t>
  </si>
  <si>
    <t>Субсидии местным бюджетам на подготовку или актуализацию документов территориального планирования</t>
  </si>
  <si>
    <t>Субсидии местным бюджетам на реализацию мероприятий перечня проектов народных инициатив</t>
  </si>
  <si>
    <t>Субсидии местным бюджетам на финансовую поддержку реализации инициативных проектов</t>
  </si>
  <si>
    <t>Субсидии местным бюджетам на приобретение средств обучения и воспитания, необходимых для оснащения учебных кабинетов муниципальных общеобразовательных организаций в Иркутской области</t>
  </si>
  <si>
    <t>Субсидии местным бюджетам на содействие развитию и модернизации электроэнергетики в Иркутской области</t>
  </si>
  <si>
    <t>Субсидии местным бюджетам на приобретение  спортивного оборудования и инвентаря  для оснащения муниципальных организаций, осущетвляющих деятельность в сфере физической культуры и спорта</t>
  </si>
  <si>
    <t>Субвенции</t>
  </si>
  <si>
    <t xml:space="preserve"> на осуществление первичного воинского учета на территориях, где отсутствуют военные комиссариаты</t>
  </si>
  <si>
    <t>на предоставление гражданам субсидий на оплату жилого помещения и коммунальных услуг</t>
  </si>
  <si>
    <t xml:space="preserve"> - на выполнение передаваемых  полномочий субъектов РФ, в том числе:</t>
  </si>
  <si>
    <r>
      <rPr>
        <sz val="10"/>
        <color indexed="8"/>
        <rFont val="Calibri"/>
        <family val="2"/>
        <charset val="204"/>
      </rPr>
      <t>_x001E_–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</si>
  <si>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питанием отдельных категорий обучающихся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</si>
  <si>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</si>
  <si>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хранению, комплектованию, учету и использованию архивных документов, относящихся к государственной собственности Иркутской области</t>
    </r>
  </si>
  <si>
    <r>
      <t xml:space="preserve"> </t>
    </r>
    <r>
      <rPr>
        <i/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в сфере труда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</si>
  <si>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на осуществление отдельных областных государственных полномочий в сфере водоснабжения и водоотведения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</si>
  <si>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организации проведения мероприятий по отлову и содержанию безнадзорных собак и кошек в границах населенных пунктов Иркутской области</t>
    </r>
  </si>
  <si>
    <t xml:space="preserve"> –  на осуществление областных государственных полномочий по расчету и предоставлению дотаций на выравнивание бюджетной обеспеченности  входящих в состав муниципального района Иркутской области, бюджетам поселений за счет средств областного бюджета</t>
  </si>
  <si>
    <r>
      <t xml:space="preserve"> </t>
    </r>
    <r>
      <rPr>
        <i/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персонального состава и обеспечению деятельности административных комиссий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</si>
  <si>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  </r>
  </si>
  <si>
    <r>
      <t xml:space="preserve"> </t>
    </r>
    <r>
      <rPr>
        <i/>
        <sz val="10"/>
        <color indexed="8"/>
        <rFont val="Calibri"/>
        <family val="2"/>
        <charset val="204"/>
      </rPr>
      <t>–_x001E_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двухразовым питанием детей-инвалидов</t>
    </r>
  </si>
  <si>
    <t>на составление (изменение) списков в кандидатов в присяжные заседатели федеральных судов общей юрисдикции в РФ</t>
  </si>
  <si>
    <t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</si>
  <si>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</si>
  <si>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Иные межбюджетные трансферты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</si>
  <si>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</si>
  <si>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</si>
  <si>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Иные межбюджетные трансферты на реализацию мероприятий, связанных с достижением наилучших результатов по увеличению налоговых и неналоговых доходов местных бюджетов, а также с проведением преобразования муниципальных образований Иркутской области в форме объединения</t>
  </si>
  <si>
    <t>Иные межбюджетные трансферты на восстановление мемориальных сооружений и объектов, увековечивающих память погибших при защите Отечества</t>
  </si>
  <si>
    <t xml:space="preserve"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                       
</t>
  </si>
  <si>
    <t>Безвозмездные поступления от негосударственных организаций</t>
  </si>
  <si>
    <t>Прочие безвозмездные поступления</t>
  </si>
  <si>
    <t xml:space="preserve">Перечисления для осуществления возврата (зачета)излишне уплаченных или излишне взысканных сумм налогов,сборов и иныхплатежей, а также сумм процентов за несвоевременное осуществление такого возврата и процентов, начисленных на излишне взысканные суммы </t>
  </si>
  <si>
    <t>Доходы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</si>
  <si>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межбюджетных трансфертов, имеющих целевое назначение, прошлых лет </t>
  </si>
  <si>
    <t>Безвозмездные поступления из  бюджетов поселений бюджету муниципального района</t>
  </si>
  <si>
    <t>Безвозмездные поступления из  бюджета  муниципального района бюджету поселений</t>
  </si>
  <si>
    <t>Безвозмездные поступления, всего:</t>
  </si>
  <si>
    <t>Всего доходов</t>
  </si>
  <si>
    <t>Начальник финансового управления</t>
  </si>
  <si>
    <t>Недоимка в бюджет по налогам:</t>
  </si>
  <si>
    <t>на 01.01.2024</t>
  </si>
  <si>
    <t>на 01.02.2024г</t>
  </si>
  <si>
    <t>на 01.03.2024г</t>
  </si>
  <si>
    <t>на 01.04.2024г</t>
  </si>
  <si>
    <t>на 01.05.2024г</t>
  </si>
  <si>
    <t>на 01.06.2024 г</t>
  </si>
  <si>
    <t>на 01.07.2024 г</t>
  </si>
  <si>
    <t>на 01.08.2024г</t>
  </si>
  <si>
    <t>на 01.09.2024</t>
  </si>
  <si>
    <t>на 01.10.2024 год</t>
  </si>
  <si>
    <t>исп.: Е.А. Шитенко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</si>
</sst>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"/>
    <numFmt numFmtId="166" formatCode="dd\.mm\.yyyy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_-* #,##0.0_р_._-;\-* #,##0.0_р_._-;_-* &quot;-&quot;?_р_._-;_-@_-"/>
    <numFmt numFmtId="171" formatCode="_-* #,##0.0\ _₽_-;\-* #,##0.0\ _₽_-;_-* &quot;-&quot;?\ _₽_-;_-@_-"/>
    <numFmt numFmtId="172" formatCode="000000"/>
  </numFmts>
  <fonts count="7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</font>
    <font>
      <sz val="9"/>
      <name val="Arial Cyr"/>
      <charset val="204"/>
    </font>
    <font>
      <b/>
      <sz val="9"/>
      <name val="Arial Cyr"/>
      <charset val="204"/>
    </font>
    <font>
      <sz val="9"/>
      <name val="Calibri"/>
      <family val="2"/>
      <scheme val="minor"/>
    </font>
    <font>
      <sz val="8"/>
      <name val="Arial Cyr"/>
      <charset val="204"/>
    </font>
    <font>
      <b/>
      <i/>
      <sz val="11"/>
      <name val="Arial Cyr"/>
      <charset val="204"/>
    </font>
    <font>
      <b/>
      <sz val="8"/>
      <name val="Arial Cyr"/>
    </font>
    <font>
      <b/>
      <sz val="7"/>
      <name val="Arial Cyr"/>
      <charset val="204"/>
    </font>
    <font>
      <sz val="8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 CYR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83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49" fontId="3" fillId="0" borderId="0">
      <alignment horizontal="right"/>
    </xf>
    <xf numFmtId="0" fontId="3" fillId="0" borderId="1">
      <alignment horizontal="left" wrapText="1"/>
    </xf>
    <xf numFmtId="0" fontId="3" fillId="0" borderId="2">
      <alignment horizontal="left" wrapText="1" indent="1"/>
    </xf>
    <xf numFmtId="0" fontId="4" fillId="0" borderId="3">
      <alignment horizontal="left" wrapText="1"/>
    </xf>
    <xf numFmtId="0" fontId="3" fillId="2" borderId="0"/>
    <xf numFmtId="0" fontId="3" fillId="0" borderId="4"/>
    <xf numFmtId="0" fontId="2" fillId="0" borderId="4"/>
    <xf numFmtId="4" fontId="3" fillId="0" borderId="5">
      <alignment horizontal="right"/>
    </xf>
    <xf numFmtId="49" fontId="3" fillId="0" borderId="3">
      <alignment horizontal="center"/>
    </xf>
    <xf numFmtId="4" fontId="3" fillId="0" borderId="6">
      <alignment horizontal="right"/>
    </xf>
    <xf numFmtId="0" fontId="4" fillId="0" borderId="0">
      <alignment horizontal="center"/>
    </xf>
    <xf numFmtId="0" fontId="4" fillId="0" borderId="4"/>
    <xf numFmtId="0" fontId="3" fillId="0" borderId="7">
      <alignment horizontal="left" wrapText="1"/>
    </xf>
    <xf numFmtId="0" fontId="3" fillId="0" borderId="8">
      <alignment horizontal="left" wrapText="1" indent="1"/>
    </xf>
    <xf numFmtId="0" fontId="3" fillId="0" borderId="7">
      <alignment horizontal="left" wrapText="1" indent="2"/>
    </xf>
    <xf numFmtId="0" fontId="3" fillId="0" borderId="1">
      <alignment horizontal="left" wrapText="1" indent="2"/>
    </xf>
    <xf numFmtId="0" fontId="5" fillId="0" borderId="4">
      <alignment wrapText="1"/>
    </xf>
    <xf numFmtId="0" fontId="5" fillId="0" borderId="9">
      <alignment wrapText="1"/>
    </xf>
    <xf numFmtId="0" fontId="5" fillId="0" borderId="10">
      <alignment wrapText="1"/>
    </xf>
    <xf numFmtId="0" fontId="3" fillId="0" borderId="0">
      <alignment horizontal="center" wrapText="1"/>
    </xf>
    <xf numFmtId="49" fontId="3" fillId="0" borderId="4">
      <alignment horizontal="left"/>
    </xf>
    <xf numFmtId="49" fontId="3" fillId="0" borderId="11">
      <alignment horizontal="center" wrapText="1"/>
    </xf>
    <xf numFmtId="49" fontId="3" fillId="0" borderId="11">
      <alignment horizontal="left" wrapText="1"/>
    </xf>
    <xf numFmtId="49" fontId="3" fillId="0" borderId="11">
      <alignment horizontal="center" shrinkToFit="1"/>
    </xf>
    <xf numFmtId="49" fontId="3" fillId="0" borderId="4">
      <alignment horizontal="center"/>
    </xf>
    <xf numFmtId="0" fontId="3" fillId="0" borderId="10">
      <alignment horizontal="center"/>
    </xf>
    <xf numFmtId="0" fontId="3" fillId="0" borderId="0">
      <alignment horizontal="center"/>
    </xf>
    <xf numFmtId="49" fontId="3" fillId="0" borderId="4"/>
    <xf numFmtId="49" fontId="3" fillId="0" borderId="12">
      <alignment horizontal="center" shrinkToFit="1"/>
    </xf>
    <xf numFmtId="0" fontId="3" fillId="0" borderId="10"/>
    <xf numFmtId="0" fontId="3" fillId="0" borderId="4">
      <alignment horizontal="center"/>
    </xf>
    <xf numFmtId="49" fontId="3" fillId="0" borderId="10">
      <alignment horizontal="center"/>
    </xf>
    <xf numFmtId="49" fontId="3" fillId="0" borderId="0">
      <alignment horizontal="left"/>
    </xf>
    <xf numFmtId="0" fontId="2" fillId="0" borderId="10"/>
    <xf numFmtId="0" fontId="3" fillId="0" borderId="2">
      <alignment horizontal="left" wrapText="1"/>
    </xf>
    <xf numFmtId="0" fontId="3" fillId="0" borderId="1">
      <alignment horizontal="left" wrapText="1" indent="1"/>
    </xf>
    <xf numFmtId="0" fontId="3" fillId="0" borderId="2">
      <alignment horizontal="left" wrapText="1" indent="2"/>
    </xf>
    <xf numFmtId="0" fontId="2" fillId="0" borderId="13"/>
    <xf numFmtId="49" fontId="3" fillId="0" borderId="5">
      <alignment horizontal="center"/>
    </xf>
    <xf numFmtId="0" fontId="4" fillId="0" borderId="14">
      <alignment horizontal="center" vertical="center" textRotation="90" wrapText="1"/>
    </xf>
    <xf numFmtId="0" fontId="4" fillId="0" borderId="10">
      <alignment horizontal="center" vertical="center" textRotation="90" wrapText="1"/>
    </xf>
    <xf numFmtId="0" fontId="3" fillId="0" borderId="0">
      <alignment vertical="center"/>
    </xf>
    <xf numFmtId="0" fontId="4" fillId="0" borderId="0">
      <alignment horizontal="center" vertical="center" textRotation="90" wrapText="1"/>
    </xf>
    <xf numFmtId="0" fontId="4" fillId="0" borderId="15">
      <alignment horizontal="center" vertical="center" textRotation="90" wrapText="1"/>
    </xf>
    <xf numFmtId="0" fontId="4" fillId="0" borderId="0">
      <alignment horizontal="center" vertical="center" textRotation="90"/>
    </xf>
    <xf numFmtId="0" fontId="4" fillId="0" borderId="15">
      <alignment horizontal="center" vertical="center" textRotation="90"/>
    </xf>
    <xf numFmtId="0" fontId="4" fillId="0" borderId="9">
      <alignment horizontal="center" vertical="center" textRotation="90"/>
    </xf>
    <xf numFmtId="0" fontId="3" fillId="0" borderId="9">
      <alignment horizontal="center" vertical="top" wrapText="1"/>
    </xf>
    <xf numFmtId="0" fontId="4" fillId="0" borderId="16"/>
    <xf numFmtId="49" fontId="6" fillId="0" borderId="17">
      <alignment horizontal="left" vertical="center" wrapText="1"/>
    </xf>
    <xf numFmtId="49" fontId="3" fillId="0" borderId="2">
      <alignment horizontal="left" vertical="center" wrapText="1" indent="2"/>
    </xf>
    <xf numFmtId="49" fontId="3" fillId="0" borderId="1">
      <alignment horizontal="left" vertical="center" wrapText="1" indent="3"/>
    </xf>
    <xf numFmtId="49" fontId="3" fillId="0" borderId="17">
      <alignment horizontal="left" vertical="center" wrapText="1" indent="3"/>
    </xf>
    <xf numFmtId="49" fontId="3" fillId="0" borderId="18">
      <alignment horizontal="left" vertical="center" wrapText="1" indent="3"/>
    </xf>
    <xf numFmtId="0" fontId="6" fillId="0" borderId="16">
      <alignment horizontal="left" vertical="center" wrapText="1"/>
    </xf>
    <xf numFmtId="49" fontId="3" fillId="0" borderId="10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4">
      <alignment horizontal="left" vertical="center" wrapText="1" indent="3"/>
    </xf>
    <xf numFmtId="49" fontId="6" fillId="0" borderId="16">
      <alignment horizontal="left" vertical="center" wrapText="1"/>
    </xf>
    <xf numFmtId="0" fontId="3" fillId="0" borderId="17">
      <alignment horizontal="left" vertical="center" wrapText="1"/>
    </xf>
    <xf numFmtId="0" fontId="3" fillId="0" borderId="18">
      <alignment horizontal="left" vertical="center" wrapText="1"/>
    </xf>
    <xf numFmtId="49" fontId="6" fillId="0" borderId="19">
      <alignment horizontal="left" vertical="center" wrapText="1"/>
    </xf>
    <xf numFmtId="49" fontId="3" fillId="0" borderId="20">
      <alignment horizontal="left" vertical="center" wrapText="1"/>
    </xf>
    <xf numFmtId="49" fontId="3" fillId="0" borderId="21">
      <alignment horizontal="left" vertical="center" wrapText="1"/>
    </xf>
    <xf numFmtId="49" fontId="4" fillId="0" borderId="22">
      <alignment horizontal="center"/>
    </xf>
    <xf numFmtId="49" fontId="4" fillId="0" borderId="23">
      <alignment horizontal="center" vertical="center" wrapText="1"/>
    </xf>
    <xf numFmtId="49" fontId="3" fillId="0" borderId="24">
      <alignment horizontal="center" vertical="center" wrapText="1"/>
    </xf>
    <xf numFmtId="49" fontId="3" fillId="0" borderId="11">
      <alignment horizontal="center" vertical="center" wrapText="1"/>
    </xf>
    <xf numFmtId="49" fontId="3" fillId="0" borderId="23">
      <alignment horizontal="center" vertical="center" wrapText="1"/>
    </xf>
    <xf numFmtId="49" fontId="3" fillId="0" borderId="10">
      <alignment horizontal="center" vertical="center" wrapText="1"/>
    </xf>
    <xf numFmtId="49" fontId="3" fillId="0" borderId="0">
      <alignment horizontal="center" vertical="center" wrapText="1"/>
    </xf>
    <xf numFmtId="49" fontId="3" fillId="0" borderId="4">
      <alignment horizontal="center" vertical="center" wrapText="1"/>
    </xf>
    <xf numFmtId="49" fontId="4" fillId="0" borderId="22">
      <alignment horizontal="center" vertical="center" wrapText="1"/>
    </xf>
    <xf numFmtId="49" fontId="3" fillId="0" borderId="25">
      <alignment horizontal="center" vertical="center" wrapText="1"/>
    </xf>
    <xf numFmtId="0" fontId="2" fillId="0" borderId="26"/>
    <xf numFmtId="0" fontId="3" fillId="0" borderId="22">
      <alignment horizontal="center" vertical="center"/>
    </xf>
    <xf numFmtId="0" fontId="3" fillId="0" borderId="24">
      <alignment horizontal="center" vertical="center"/>
    </xf>
    <xf numFmtId="0" fontId="3" fillId="0" borderId="11">
      <alignment horizontal="center" vertical="center"/>
    </xf>
    <xf numFmtId="0" fontId="3" fillId="0" borderId="23">
      <alignment horizontal="center" vertical="center"/>
    </xf>
    <xf numFmtId="49" fontId="3" fillId="0" borderId="27">
      <alignment horizontal="center" vertical="center"/>
    </xf>
    <xf numFmtId="49" fontId="3" fillId="0" borderId="28">
      <alignment horizontal="center" vertical="center"/>
    </xf>
    <xf numFmtId="49" fontId="3" fillId="0" borderId="12">
      <alignment horizontal="center" vertical="center"/>
    </xf>
    <xf numFmtId="49" fontId="3" fillId="0" borderId="9">
      <alignment horizontal="center" vertical="center"/>
    </xf>
    <xf numFmtId="0" fontId="3" fillId="0" borderId="9">
      <alignment horizontal="center" vertical="top"/>
    </xf>
    <xf numFmtId="49" fontId="3" fillId="0" borderId="9">
      <alignment horizontal="center" vertical="top" wrapText="1"/>
    </xf>
    <xf numFmtId="0" fontId="3" fillId="0" borderId="28"/>
    <xf numFmtId="4" fontId="3" fillId="0" borderId="10">
      <alignment horizontal="right"/>
    </xf>
    <xf numFmtId="4" fontId="3" fillId="0" borderId="0">
      <alignment horizontal="right" shrinkToFit="1"/>
    </xf>
    <xf numFmtId="4" fontId="3" fillId="0" borderId="4">
      <alignment horizontal="right"/>
    </xf>
    <xf numFmtId="4" fontId="3" fillId="0" borderId="29">
      <alignment horizontal="right"/>
    </xf>
    <xf numFmtId="0" fontId="3" fillId="0" borderId="9">
      <alignment horizontal="center" vertical="top" wrapText="1"/>
    </xf>
    <xf numFmtId="4" fontId="3" fillId="0" borderId="28">
      <alignment horizontal="right"/>
    </xf>
    <xf numFmtId="0" fontId="3" fillId="0" borderId="9">
      <alignment horizontal="center" vertical="top"/>
    </xf>
    <xf numFmtId="4" fontId="3" fillId="0" borderId="30">
      <alignment horizontal="right"/>
    </xf>
    <xf numFmtId="0" fontId="3" fillId="0" borderId="30"/>
    <xf numFmtId="4" fontId="3" fillId="0" borderId="31">
      <alignment horizontal="right"/>
    </xf>
    <xf numFmtId="0" fontId="2" fillId="3" borderId="0"/>
    <xf numFmtId="0" fontId="4" fillId="0" borderId="0"/>
    <xf numFmtId="0" fontId="7" fillId="0" borderId="0"/>
    <xf numFmtId="0" fontId="3" fillId="0" borderId="0">
      <alignment horizontal="left"/>
    </xf>
    <xf numFmtId="0" fontId="3" fillId="0" borderId="0"/>
    <xf numFmtId="0" fontId="8" fillId="0" borderId="0"/>
    <xf numFmtId="0" fontId="2" fillId="0" borderId="0"/>
    <xf numFmtId="0" fontId="2" fillId="3" borderId="4"/>
    <xf numFmtId="49" fontId="3" fillId="0" borderId="9">
      <alignment horizontal="center" vertical="center" wrapText="1"/>
    </xf>
    <xf numFmtId="49" fontId="3" fillId="0" borderId="9">
      <alignment horizontal="center" vertical="center" wrapText="1"/>
    </xf>
    <xf numFmtId="0" fontId="2" fillId="3" borderId="32"/>
    <xf numFmtId="0" fontId="3" fillId="0" borderId="33">
      <alignment horizontal="left" wrapText="1"/>
    </xf>
    <xf numFmtId="0" fontId="3" fillId="0" borderId="7">
      <alignment horizontal="left" wrapText="1" indent="1"/>
    </xf>
    <xf numFmtId="0" fontId="3" fillId="0" borderId="16">
      <alignment horizontal="left" wrapText="1" indent="2"/>
    </xf>
    <xf numFmtId="0" fontId="2" fillId="3" borderId="34"/>
    <xf numFmtId="0" fontId="9" fillId="0" borderId="0">
      <alignment horizontal="center" wrapText="1"/>
    </xf>
    <xf numFmtId="0" fontId="10" fillId="0" borderId="0">
      <alignment horizontal="center" vertical="top"/>
    </xf>
    <xf numFmtId="0" fontId="3" fillId="0" borderId="4">
      <alignment wrapText="1"/>
    </xf>
    <xf numFmtId="0" fontId="3" fillId="0" borderId="32">
      <alignment wrapText="1"/>
    </xf>
    <xf numFmtId="0" fontId="3" fillId="0" borderId="10">
      <alignment horizontal="left"/>
    </xf>
    <xf numFmtId="0" fontId="2" fillId="3" borderId="35"/>
    <xf numFmtId="49" fontId="3" fillId="0" borderId="22">
      <alignment horizontal="center" wrapText="1"/>
    </xf>
    <xf numFmtId="49" fontId="3" fillId="0" borderId="24">
      <alignment horizontal="center" wrapText="1"/>
    </xf>
    <xf numFmtId="49" fontId="3" fillId="0" borderId="23">
      <alignment horizontal="center"/>
    </xf>
    <xf numFmtId="0" fontId="2" fillId="3" borderId="10"/>
    <xf numFmtId="0" fontId="2" fillId="3" borderId="36"/>
    <xf numFmtId="0" fontId="3" fillId="0" borderId="26"/>
    <xf numFmtId="0" fontId="3" fillId="0" borderId="0">
      <alignment horizontal="center"/>
    </xf>
    <xf numFmtId="49" fontId="3" fillId="0" borderId="10"/>
    <xf numFmtId="49" fontId="3" fillId="0" borderId="0"/>
    <xf numFmtId="49" fontId="3" fillId="0" borderId="27">
      <alignment horizontal="center"/>
    </xf>
    <xf numFmtId="49" fontId="3" fillId="0" borderId="28">
      <alignment horizontal="center"/>
    </xf>
    <xf numFmtId="49" fontId="3" fillId="0" borderId="9">
      <alignment horizontal="center"/>
    </xf>
    <xf numFmtId="49" fontId="3" fillId="0" borderId="9">
      <alignment horizontal="center" vertical="center" wrapText="1"/>
    </xf>
    <xf numFmtId="49" fontId="3" fillId="0" borderId="29">
      <alignment horizontal="center" vertical="center" wrapText="1"/>
    </xf>
    <xf numFmtId="0" fontId="2" fillId="3" borderId="37"/>
    <xf numFmtId="4" fontId="3" fillId="0" borderId="9">
      <alignment horizontal="right"/>
    </xf>
    <xf numFmtId="0" fontId="3" fillId="2" borderId="26"/>
    <xf numFmtId="0" fontId="3" fillId="0" borderId="3">
      <alignment horizontal="left" wrapText="1"/>
    </xf>
    <xf numFmtId="49" fontId="3" fillId="0" borderId="30">
      <alignment horizontal="center"/>
    </xf>
    <xf numFmtId="49" fontId="2" fillId="0" borderId="0"/>
    <xf numFmtId="0" fontId="3" fillId="0" borderId="0">
      <alignment horizontal="right"/>
    </xf>
    <xf numFmtId="49" fontId="3" fillId="0" borderId="0">
      <alignment horizontal="right"/>
    </xf>
    <xf numFmtId="0" fontId="11" fillId="0" borderId="0"/>
    <xf numFmtId="0" fontId="11" fillId="0" borderId="15"/>
    <xf numFmtId="49" fontId="12" fillId="0" borderId="38">
      <alignment horizontal="right"/>
    </xf>
    <xf numFmtId="0" fontId="3" fillId="0" borderId="38">
      <alignment horizontal="right"/>
    </xf>
    <xf numFmtId="0" fontId="11" fillId="0" borderId="4"/>
    <xf numFmtId="0" fontId="3" fillId="0" borderId="29">
      <alignment horizontal="center"/>
    </xf>
    <xf numFmtId="49" fontId="2" fillId="0" borderId="39">
      <alignment horizontal="center"/>
    </xf>
    <xf numFmtId="14" fontId="3" fillId="0" borderId="40">
      <alignment horizontal="center"/>
    </xf>
    <xf numFmtId="0" fontId="3" fillId="0" borderId="41">
      <alignment horizontal="center"/>
    </xf>
    <xf numFmtId="49" fontId="3" fillId="0" borderId="42">
      <alignment horizontal="center"/>
    </xf>
    <xf numFmtId="49" fontId="3" fillId="0" borderId="40">
      <alignment horizontal="center"/>
    </xf>
    <xf numFmtId="0" fontId="3" fillId="0" borderId="40">
      <alignment horizontal="center"/>
    </xf>
    <xf numFmtId="49" fontId="3" fillId="0" borderId="43">
      <alignment horizontal="center"/>
    </xf>
    <xf numFmtId="0" fontId="8" fillId="0" borderId="26"/>
    <xf numFmtId="0" fontId="2" fillId="0" borderId="44"/>
    <xf numFmtId="0" fontId="2" fillId="0" borderId="45"/>
    <xf numFmtId="4" fontId="3" fillId="0" borderId="3">
      <alignment horizontal="right"/>
    </xf>
    <xf numFmtId="0" fontId="3" fillId="0" borderId="0">
      <alignment horizontal="left" wrapText="1"/>
    </xf>
    <xf numFmtId="0" fontId="3" fillId="0" borderId="4">
      <alignment horizontal="left"/>
    </xf>
    <xf numFmtId="0" fontId="3" fillId="0" borderId="8">
      <alignment horizontal="left" wrapText="1"/>
    </xf>
    <xf numFmtId="0" fontId="3" fillId="0" borderId="32"/>
    <xf numFmtId="0" fontId="4" fillId="0" borderId="46">
      <alignment horizontal="left" wrapText="1"/>
    </xf>
    <xf numFmtId="0" fontId="3" fillId="0" borderId="5">
      <alignment horizontal="left" wrapText="1" indent="2"/>
    </xf>
    <xf numFmtId="49" fontId="3" fillId="0" borderId="0">
      <alignment horizontal="center" wrapText="1"/>
    </xf>
    <xf numFmtId="49" fontId="3" fillId="0" borderId="23">
      <alignment horizontal="center" wrapText="1"/>
    </xf>
    <xf numFmtId="0" fontId="3" fillId="0" borderId="47"/>
    <xf numFmtId="0" fontId="3" fillId="0" borderId="48">
      <alignment horizontal="center" wrapText="1"/>
    </xf>
    <xf numFmtId="0" fontId="2" fillId="3" borderId="26"/>
    <xf numFmtId="49" fontId="3" fillId="0" borderId="11">
      <alignment horizontal="center"/>
    </xf>
    <xf numFmtId="49" fontId="3" fillId="0" borderId="0">
      <alignment horizontal="center"/>
    </xf>
    <xf numFmtId="49" fontId="3" fillId="0" borderId="12">
      <alignment horizontal="center" wrapText="1"/>
    </xf>
    <xf numFmtId="49" fontId="3" fillId="0" borderId="49">
      <alignment horizontal="center" wrapText="1"/>
    </xf>
    <xf numFmtId="49" fontId="3" fillId="0" borderId="12">
      <alignment horizontal="center"/>
    </xf>
    <xf numFmtId="49" fontId="3" fillId="0" borderId="4"/>
    <xf numFmtId="4" fontId="3" fillId="0" borderId="12">
      <alignment horizontal="right"/>
    </xf>
    <xf numFmtId="4" fontId="3" fillId="0" borderId="27">
      <alignment horizontal="right"/>
    </xf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0" fontId="16" fillId="0" borderId="0">
      <alignment horizontal="center" wrapText="1"/>
    </xf>
    <xf numFmtId="0" fontId="16" fillId="0" borderId="0">
      <alignment horizontal="center" wrapText="1"/>
    </xf>
    <xf numFmtId="0" fontId="17" fillId="0" borderId="4"/>
    <xf numFmtId="0" fontId="17" fillId="0" borderId="0"/>
    <xf numFmtId="0" fontId="1" fillId="0" borderId="0"/>
    <xf numFmtId="0" fontId="16" fillId="0" borderId="0">
      <alignment horizontal="left" wrapText="1"/>
    </xf>
    <xf numFmtId="0" fontId="18" fillId="0" borderId="0"/>
    <xf numFmtId="0" fontId="17" fillId="0" borderId="15"/>
    <xf numFmtId="0" fontId="19" fillId="0" borderId="29">
      <alignment horizontal="center"/>
    </xf>
    <xf numFmtId="0" fontId="1" fillId="0" borderId="44"/>
    <xf numFmtId="0" fontId="19" fillId="0" borderId="0">
      <alignment horizontal="left"/>
    </xf>
    <xf numFmtId="0" fontId="20" fillId="0" borderId="0">
      <alignment horizontal="center" vertical="top"/>
    </xf>
    <xf numFmtId="49" fontId="21" fillId="0" borderId="38">
      <alignment horizontal="right"/>
    </xf>
    <xf numFmtId="49" fontId="1" fillId="0" borderId="39">
      <alignment horizontal="center"/>
    </xf>
    <xf numFmtId="0" fontId="1" fillId="0" borderId="45"/>
    <xf numFmtId="49" fontId="1" fillId="0" borderId="0"/>
    <xf numFmtId="49" fontId="19" fillId="0" borderId="0">
      <alignment horizontal="right"/>
    </xf>
    <xf numFmtId="0" fontId="19" fillId="0" borderId="0"/>
    <xf numFmtId="0" fontId="19" fillId="0" borderId="0">
      <alignment horizontal="center"/>
    </xf>
    <xf numFmtId="0" fontId="19" fillId="0" borderId="38">
      <alignment horizontal="right"/>
    </xf>
    <xf numFmtId="166" fontId="19" fillId="0" borderId="40">
      <alignment horizontal="center"/>
    </xf>
    <xf numFmtId="49" fontId="19" fillId="0" borderId="0"/>
    <xf numFmtId="0" fontId="19" fillId="0" borderId="0">
      <alignment horizontal="right"/>
    </xf>
    <xf numFmtId="0" fontId="19" fillId="0" borderId="41">
      <alignment horizontal="center"/>
    </xf>
    <xf numFmtId="0" fontId="19" fillId="0" borderId="4">
      <alignment wrapText="1"/>
    </xf>
    <xf numFmtId="49" fontId="19" fillId="0" borderId="42">
      <alignment horizontal="center"/>
    </xf>
    <xf numFmtId="0" fontId="19" fillId="0" borderId="32">
      <alignment wrapText="1"/>
    </xf>
    <xf numFmtId="49" fontId="19" fillId="0" borderId="40">
      <alignment horizontal="center"/>
    </xf>
    <xf numFmtId="0" fontId="19" fillId="0" borderId="10">
      <alignment horizontal="left"/>
    </xf>
    <xf numFmtId="49" fontId="19" fillId="0" borderId="10"/>
    <xf numFmtId="0" fontId="19" fillId="0" borderId="40">
      <alignment horizontal="center"/>
    </xf>
    <xf numFmtId="49" fontId="19" fillId="0" borderId="43">
      <alignment horizontal="center"/>
    </xf>
    <xf numFmtId="0" fontId="22" fillId="0" borderId="0"/>
    <xf numFmtId="0" fontId="22" fillId="0" borderId="26"/>
    <xf numFmtId="49" fontId="19" fillId="0" borderId="9">
      <alignment horizontal="center" vertical="center" wrapText="1"/>
    </xf>
    <xf numFmtId="49" fontId="19" fillId="0" borderId="9">
      <alignment horizontal="center" vertical="center" wrapText="1"/>
    </xf>
    <xf numFmtId="49" fontId="19" fillId="0" borderId="9">
      <alignment horizontal="center" vertical="center" wrapText="1"/>
    </xf>
    <xf numFmtId="49" fontId="19" fillId="0" borderId="29">
      <alignment horizontal="center" vertical="center" wrapText="1"/>
    </xf>
    <xf numFmtId="0" fontId="19" fillId="0" borderId="33">
      <alignment horizontal="left" wrapText="1"/>
    </xf>
    <xf numFmtId="49" fontId="19" fillId="0" borderId="22">
      <alignment horizontal="center" wrapText="1"/>
    </xf>
    <xf numFmtId="49" fontId="19" fillId="0" borderId="27">
      <alignment horizontal="center"/>
    </xf>
    <xf numFmtId="4" fontId="19" fillId="0" borderId="9">
      <alignment horizontal="right"/>
    </xf>
    <xf numFmtId="4" fontId="19" fillId="0" borderId="3">
      <alignment horizontal="right"/>
    </xf>
    <xf numFmtId="0" fontId="19" fillId="0" borderId="58">
      <alignment horizontal="left" wrapText="1"/>
    </xf>
    <xf numFmtId="0" fontId="19" fillId="0" borderId="7">
      <alignment horizontal="left" wrapText="1" indent="1"/>
    </xf>
    <xf numFmtId="49" fontId="19" fillId="0" borderId="24">
      <alignment horizontal="center" wrapText="1"/>
    </xf>
    <xf numFmtId="49" fontId="19" fillId="0" borderId="28">
      <alignment horizontal="center"/>
    </xf>
    <xf numFmtId="49" fontId="19" fillId="0" borderId="30">
      <alignment horizontal="center"/>
    </xf>
    <xf numFmtId="0" fontId="19" fillId="0" borderId="59">
      <alignment horizontal="left" wrapText="1" indent="1"/>
    </xf>
    <xf numFmtId="0" fontId="19" fillId="0" borderId="3">
      <alignment horizontal="left" wrapText="1" indent="2"/>
    </xf>
    <xf numFmtId="49" fontId="19" fillId="0" borderId="23">
      <alignment horizontal="center"/>
    </xf>
    <xf numFmtId="49" fontId="19" fillId="0" borderId="9">
      <alignment horizontal="center"/>
    </xf>
    <xf numFmtId="0" fontId="19" fillId="0" borderId="40">
      <alignment horizontal="left" wrapText="1" indent="2"/>
    </xf>
    <xf numFmtId="0" fontId="19" fillId="0" borderId="26"/>
    <xf numFmtId="0" fontId="19" fillId="4" borderId="26"/>
    <xf numFmtId="0" fontId="19" fillId="4" borderId="34"/>
    <xf numFmtId="0" fontId="19" fillId="4" borderId="0"/>
    <xf numFmtId="0" fontId="19" fillId="0" borderId="0">
      <alignment horizontal="left" wrapText="1"/>
    </xf>
    <xf numFmtId="49" fontId="19" fillId="0" borderId="0">
      <alignment horizontal="center" wrapText="1"/>
    </xf>
    <xf numFmtId="49" fontId="19" fillId="0" borderId="0">
      <alignment horizontal="center"/>
    </xf>
    <xf numFmtId="49" fontId="19" fillId="0" borderId="0">
      <alignment horizontal="right"/>
    </xf>
    <xf numFmtId="0" fontId="19" fillId="0" borderId="4">
      <alignment horizontal="left"/>
    </xf>
    <xf numFmtId="49" fontId="19" fillId="0" borderId="4"/>
    <xf numFmtId="0" fontId="19" fillId="0" borderId="4"/>
    <xf numFmtId="0" fontId="1" fillId="0" borderId="4"/>
    <xf numFmtId="0" fontId="19" fillId="0" borderId="8">
      <alignment horizontal="left" wrapText="1"/>
    </xf>
    <xf numFmtId="49" fontId="19" fillId="0" borderId="27">
      <alignment horizontal="center" wrapText="1"/>
    </xf>
    <xf numFmtId="4" fontId="19" fillId="0" borderId="12">
      <alignment horizontal="right"/>
    </xf>
    <xf numFmtId="4" fontId="19" fillId="0" borderId="5">
      <alignment horizontal="right"/>
    </xf>
    <xf numFmtId="0" fontId="19" fillId="0" borderId="60">
      <alignment horizontal="left" wrapText="1"/>
    </xf>
    <xf numFmtId="49" fontId="19" fillId="0" borderId="23">
      <alignment horizontal="center" wrapText="1"/>
    </xf>
    <xf numFmtId="49" fontId="19" fillId="0" borderId="3">
      <alignment horizontal="center"/>
    </xf>
    <xf numFmtId="0" fontId="19" fillId="0" borderId="5">
      <alignment horizontal="left" wrapText="1" indent="2"/>
    </xf>
    <xf numFmtId="49" fontId="19" fillId="0" borderId="11">
      <alignment horizontal="center"/>
    </xf>
    <xf numFmtId="49" fontId="19" fillId="0" borderId="12">
      <alignment horizontal="center"/>
    </xf>
    <xf numFmtId="0" fontId="19" fillId="0" borderId="42">
      <alignment horizontal="left" wrapText="1" indent="2"/>
    </xf>
    <xf numFmtId="0" fontId="19" fillId="0" borderId="32"/>
    <xf numFmtId="0" fontId="19" fillId="0" borderId="47"/>
    <xf numFmtId="0" fontId="15" fillId="0" borderId="46">
      <alignment horizontal="left" wrapText="1"/>
    </xf>
    <xf numFmtId="0" fontId="19" fillId="0" borderId="48">
      <alignment horizontal="center" wrapText="1"/>
    </xf>
    <xf numFmtId="49" fontId="19" fillId="0" borderId="49">
      <alignment horizontal="center" wrapText="1"/>
    </xf>
    <xf numFmtId="4" fontId="19" fillId="0" borderId="27">
      <alignment horizontal="right"/>
    </xf>
    <xf numFmtId="4" fontId="19" fillId="0" borderId="6">
      <alignment horizontal="right"/>
    </xf>
    <xf numFmtId="0" fontId="15" fillId="0" borderId="40">
      <alignment horizontal="left" wrapText="1"/>
    </xf>
    <xf numFmtId="0" fontId="1" fillId="0" borderId="26"/>
    <xf numFmtId="0" fontId="1" fillId="0" borderId="10"/>
    <xf numFmtId="0" fontId="19" fillId="0" borderId="0">
      <alignment horizontal="center" wrapText="1"/>
    </xf>
    <xf numFmtId="0" fontId="15" fillId="0" borderId="0">
      <alignment horizontal="center"/>
    </xf>
    <xf numFmtId="0" fontId="15" fillId="0" borderId="4"/>
    <xf numFmtId="49" fontId="19" fillId="0" borderId="4">
      <alignment horizontal="left"/>
    </xf>
    <xf numFmtId="0" fontId="19" fillId="0" borderId="7">
      <alignment horizontal="left" wrapText="1"/>
    </xf>
    <xf numFmtId="0" fontId="19" fillId="0" borderId="59">
      <alignment horizontal="left" wrapText="1"/>
    </xf>
    <xf numFmtId="0" fontId="1" fillId="0" borderId="28"/>
    <xf numFmtId="0" fontId="1" fillId="0" borderId="30"/>
    <xf numFmtId="0" fontId="19" fillId="0" borderId="8">
      <alignment horizontal="left" wrapText="1" indent="1"/>
    </xf>
    <xf numFmtId="49" fontId="19" fillId="0" borderId="11">
      <alignment horizontal="center" wrapText="1"/>
    </xf>
    <xf numFmtId="0" fontId="19" fillId="0" borderId="60">
      <alignment horizontal="left" wrapText="1" indent="1"/>
    </xf>
    <xf numFmtId="0" fontId="19" fillId="0" borderId="7">
      <alignment horizontal="left" wrapText="1" indent="2"/>
    </xf>
    <xf numFmtId="0" fontId="19" fillId="0" borderId="59">
      <alignment horizontal="left" wrapText="1" indent="2"/>
    </xf>
    <xf numFmtId="0" fontId="19" fillId="0" borderId="1">
      <alignment horizontal="left" wrapText="1" indent="2"/>
    </xf>
    <xf numFmtId="49" fontId="19" fillId="0" borderId="11">
      <alignment horizontal="center" shrinkToFit="1"/>
    </xf>
    <xf numFmtId="49" fontId="19" fillId="0" borderId="12">
      <alignment horizontal="center" shrinkToFit="1"/>
    </xf>
    <xf numFmtId="0" fontId="19" fillId="0" borderId="60">
      <alignment horizontal="left" wrapText="1" indent="2"/>
    </xf>
    <xf numFmtId="0" fontId="15" fillId="0" borderId="14">
      <alignment horizontal="center" vertical="center" textRotation="90" wrapText="1"/>
    </xf>
    <xf numFmtId="0" fontId="19" fillId="0" borderId="9">
      <alignment horizontal="center" vertical="top" wrapText="1"/>
    </xf>
    <xf numFmtId="0" fontId="19" fillId="0" borderId="9">
      <alignment horizontal="center" vertical="top"/>
    </xf>
    <xf numFmtId="0" fontId="19" fillId="0" borderId="9">
      <alignment horizontal="center" vertical="top"/>
    </xf>
    <xf numFmtId="49" fontId="19" fillId="0" borderId="9">
      <alignment horizontal="center" vertical="top" wrapText="1"/>
    </xf>
    <xf numFmtId="0" fontId="19" fillId="0" borderId="9">
      <alignment horizontal="center" vertical="top" wrapText="1"/>
    </xf>
    <xf numFmtId="0" fontId="15" fillId="0" borderId="16"/>
    <xf numFmtId="49" fontId="15" fillId="0" borderId="22">
      <alignment horizontal="center"/>
    </xf>
    <xf numFmtId="49" fontId="23" fillId="0" borderId="17">
      <alignment horizontal="left" vertical="center" wrapText="1"/>
    </xf>
    <xf numFmtId="49" fontId="15" fillId="0" borderId="23">
      <alignment horizontal="center" vertical="center" wrapText="1"/>
    </xf>
    <xf numFmtId="49" fontId="19" fillId="0" borderId="2">
      <alignment horizontal="left" vertical="center" wrapText="1" indent="2"/>
    </xf>
    <xf numFmtId="49" fontId="19" fillId="0" borderId="24">
      <alignment horizontal="center" vertical="center" wrapText="1"/>
    </xf>
    <xf numFmtId="0" fontId="19" fillId="0" borderId="28"/>
    <xf numFmtId="4" fontId="19" fillId="0" borderId="28">
      <alignment horizontal="right"/>
    </xf>
    <xf numFmtId="4" fontId="19" fillId="0" borderId="30">
      <alignment horizontal="right"/>
    </xf>
    <xf numFmtId="49" fontId="19" fillId="0" borderId="1">
      <alignment horizontal="left" vertical="center" wrapText="1" indent="3"/>
    </xf>
    <xf numFmtId="49" fontId="19" fillId="0" borderId="11">
      <alignment horizontal="center" vertical="center" wrapText="1"/>
    </xf>
    <xf numFmtId="49" fontId="19" fillId="0" borderId="17">
      <alignment horizontal="left" vertical="center" wrapText="1" indent="3"/>
    </xf>
    <xf numFmtId="49" fontId="19" fillId="0" borderId="23">
      <alignment horizontal="center" vertical="center" wrapText="1"/>
    </xf>
    <xf numFmtId="49" fontId="19" fillId="0" borderId="18">
      <alignment horizontal="left" vertical="center" wrapText="1" indent="3"/>
    </xf>
    <xf numFmtId="0" fontId="23" fillId="0" borderId="16">
      <alignment horizontal="left" vertical="center" wrapText="1"/>
    </xf>
    <xf numFmtId="49" fontId="19" fillId="0" borderId="25">
      <alignment horizontal="center" vertical="center" wrapText="1"/>
    </xf>
    <xf numFmtId="4" fontId="19" fillId="0" borderId="29">
      <alignment horizontal="right"/>
    </xf>
    <xf numFmtId="4" fontId="19" fillId="0" borderId="31">
      <alignment horizontal="right"/>
    </xf>
    <xf numFmtId="0" fontId="15" fillId="0" borderId="10">
      <alignment horizontal="center" vertical="center" textRotation="90" wrapText="1"/>
    </xf>
    <xf numFmtId="49" fontId="19" fillId="0" borderId="10">
      <alignment horizontal="left" vertical="center" wrapText="1" indent="3"/>
    </xf>
    <xf numFmtId="49" fontId="19" fillId="0" borderId="26">
      <alignment horizontal="center" vertical="center" wrapText="1"/>
    </xf>
    <xf numFmtId="4" fontId="19" fillId="0" borderId="26">
      <alignment horizontal="right"/>
    </xf>
    <xf numFmtId="0" fontId="19" fillId="0" borderId="0">
      <alignment vertical="center"/>
    </xf>
    <xf numFmtId="49" fontId="19" fillId="0" borderId="0">
      <alignment horizontal="left" vertical="center" wrapText="1" indent="3"/>
    </xf>
    <xf numFmtId="49" fontId="19" fillId="0" borderId="0">
      <alignment horizontal="center" vertical="center" wrapText="1"/>
    </xf>
    <xf numFmtId="4" fontId="19" fillId="0" borderId="0">
      <alignment horizontal="right" shrinkToFit="1"/>
    </xf>
    <xf numFmtId="0" fontId="15" fillId="0" borderId="4">
      <alignment horizontal="center" vertical="center" textRotation="90" wrapText="1"/>
    </xf>
    <xf numFmtId="49" fontId="19" fillId="0" borderId="4">
      <alignment horizontal="left" vertical="center" wrapText="1" indent="3"/>
    </xf>
    <xf numFmtId="49" fontId="19" fillId="0" borderId="4">
      <alignment horizontal="center" vertical="center" wrapText="1"/>
    </xf>
    <xf numFmtId="4" fontId="19" fillId="0" borderId="4">
      <alignment horizontal="right"/>
    </xf>
    <xf numFmtId="49" fontId="15" fillId="0" borderId="22">
      <alignment horizontal="center" vertical="center" wrapText="1"/>
    </xf>
    <xf numFmtId="0" fontId="19" fillId="0" borderId="30"/>
    <xf numFmtId="0" fontId="15" fillId="0" borderId="10">
      <alignment horizontal="center" vertical="center" textRotation="90"/>
    </xf>
    <xf numFmtId="0" fontId="15" fillId="0" borderId="4">
      <alignment horizontal="center" vertical="center" textRotation="90"/>
    </xf>
    <xf numFmtId="0" fontId="15" fillId="0" borderId="14">
      <alignment horizontal="center" vertical="center" textRotation="90"/>
    </xf>
    <xf numFmtId="49" fontId="23" fillId="0" borderId="16">
      <alignment horizontal="left" vertical="center" wrapText="1"/>
    </xf>
    <xf numFmtId="0" fontId="15" fillId="0" borderId="9">
      <alignment horizontal="center" vertical="center" textRotation="90"/>
    </xf>
    <xf numFmtId="0" fontId="15" fillId="0" borderId="22">
      <alignment horizontal="center" vertical="center"/>
    </xf>
    <xf numFmtId="0" fontId="19" fillId="0" borderId="17">
      <alignment horizontal="left" vertical="center" wrapText="1"/>
    </xf>
    <xf numFmtId="0" fontId="19" fillId="0" borderId="24">
      <alignment horizontal="center" vertical="center"/>
    </xf>
    <xf numFmtId="0" fontId="19" fillId="0" borderId="11">
      <alignment horizontal="center" vertical="center"/>
    </xf>
    <xf numFmtId="0" fontId="19" fillId="0" borderId="23">
      <alignment horizontal="center" vertical="center"/>
    </xf>
    <xf numFmtId="0" fontId="19" fillId="0" borderId="18">
      <alignment horizontal="left" vertical="center" wrapText="1"/>
    </xf>
    <xf numFmtId="0" fontId="15" fillId="0" borderId="23">
      <alignment horizontal="center" vertical="center"/>
    </xf>
    <xf numFmtId="0" fontId="19" fillId="0" borderId="25">
      <alignment horizontal="center" vertical="center"/>
    </xf>
    <xf numFmtId="49" fontId="15" fillId="0" borderId="22">
      <alignment horizontal="center" vertical="center"/>
    </xf>
    <xf numFmtId="49" fontId="19" fillId="0" borderId="17">
      <alignment horizontal="left" vertical="center" wrapText="1"/>
    </xf>
    <xf numFmtId="49" fontId="19" fillId="0" borderId="24">
      <alignment horizontal="center" vertical="center"/>
    </xf>
    <xf numFmtId="49" fontId="19" fillId="0" borderId="11">
      <alignment horizontal="center" vertical="center"/>
    </xf>
    <xf numFmtId="49" fontId="19" fillId="0" borderId="23">
      <alignment horizontal="center" vertical="center"/>
    </xf>
    <xf numFmtId="49" fontId="19" fillId="0" borderId="18">
      <alignment horizontal="left" vertical="center" wrapText="1"/>
    </xf>
    <xf numFmtId="49" fontId="19" fillId="0" borderId="25">
      <alignment horizontal="center" vertical="center"/>
    </xf>
    <xf numFmtId="49" fontId="19" fillId="0" borderId="4">
      <alignment horizontal="center"/>
    </xf>
    <xf numFmtId="0" fontId="19" fillId="0" borderId="4">
      <alignment horizontal="center"/>
    </xf>
    <xf numFmtId="49" fontId="19" fillId="0" borderId="0">
      <alignment horizontal="left"/>
    </xf>
    <xf numFmtId="0" fontId="19" fillId="0" borderId="10">
      <alignment horizontal="center"/>
    </xf>
    <xf numFmtId="49" fontId="19" fillId="0" borderId="10">
      <alignment horizontal="center"/>
    </xf>
    <xf numFmtId="0" fontId="19" fillId="0" borderId="0">
      <alignment horizontal="center"/>
    </xf>
    <xf numFmtId="49" fontId="19" fillId="0" borderId="4"/>
    <xf numFmtId="0" fontId="24" fillId="0" borderId="4">
      <alignment wrapText="1"/>
    </xf>
    <xf numFmtId="0" fontId="24" fillId="0" borderId="9">
      <alignment wrapText="1"/>
    </xf>
    <xf numFmtId="0" fontId="24" fillId="0" borderId="10">
      <alignment wrapText="1"/>
    </xf>
    <xf numFmtId="0" fontId="19" fillId="0" borderId="1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5" borderId="0"/>
    <xf numFmtId="0" fontId="1" fillId="5" borderId="4"/>
    <xf numFmtId="0" fontId="1" fillId="5" borderId="32"/>
    <xf numFmtId="0" fontId="1" fillId="5" borderId="10"/>
    <xf numFmtId="0" fontId="1" fillId="5" borderId="35"/>
    <xf numFmtId="0" fontId="1" fillId="5" borderId="36"/>
    <xf numFmtId="0" fontId="1" fillId="5" borderId="37"/>
    <xf numFmtId="0" fontId="1" fillId="5" borderId="61"/>
    <xf numFmtId="0" fontId="1" fillId="5" borderId="62"/>
    <xf numFmtId="0" fontId="1" fillId="5" borderId="63"/>
    <xf numFmtId="0" fontId="1" fillId="5" borderId="26"/>
    <xf numFmtId="0" fontId="1" fillId="5" borderId="64"/>
    <xf numFmtId="0" fontId="1" fillId="5" borderId="65"/>
    <xf numFmtId="0" fontId="1" fillId="5" borderId="66"/>
    <xf numFmtId="0" fontId="1" fillId="5" borderId="38"/>
    <xf numFmtId="0" fontId="1" fillId="5" borderId="67"/>
    <xf numFmtId="0" fontId="1" fillId="5" borderId="13"/>
    <xf numFmtId="0" fontId="1" fillId="5" borderId="45"/>
    <xf numFmtId="0" fontId="1" fillId="5" borderId="34"/>
    <xf numFmtId="0" fontId="1" fillId="6" borderId="36"/>
    <xf numFmtId="0" fontId="1" fillId="5" borderId="68"/>
    <xf numFmtId="0" fontId="1" fillId="6" borderId="4"/>
  </cellStyleXfs>
  <cellXfs count="360">
    <xf numFmtId="0" fontId="0" fillId="0" borderId="0" xfId="0"/>
    <xf numFmtId="165" fontId="27" fillId="7" borderId="50" xfId="0" applyNumberFormat="1" applyFont="1" applyFill="1" applyBorder="1" applyAlignment="1">
      <alignment vertical="center" wrapText="1"/>
    </xf>
    <xf numFmtId="165" fontId="26" fillId="7" borderId="50" xfId="0" applyNumberFormat="1" applyFont="1" applyFill="1" applyBorder="1" applyAlignment="1">
      <alignment horizontal="center" vertical="center" shrinkToFit="1"/>
    </xf>
    <xf numFmtId="165" fontId="28" fillId="7" borderId="50" xfId="0" applyNumberFormat="1" applyFont="1" applyFill="1" applyBorder="1" applyAlignment="1">
      <alignment vertical="center" wrapText="1"/>
    </xf>
    <xf numFmtId="165" fontId="25" fillId="7" borderId="50" xfId="0" applyNumberFormat="1" applyFont="1" applyFill="1" applyBorder="1" applyAlignment="1">
      <alignment horizontal="center" vertical="center" shrinkToFit="1"/>
    </xf>
    <xf numFmtId="165" fontId="25" fillId="7" borderId="50" xfId="0" applyNumberFormat="1" applyFont="1" applyFill="1" applyBorder="1" applyAlignment="1" applyProtection="1">
      <alignment vertical="center"/>
      <protection locked="0"/>
    </xf>
    <xf numFmtId="165" fontId="26" fillId="7" borderId="50" xfId="0" applyNumberFormat="1" applyFont="1" applyFill="1" applyBorder="1" applyAlignment="1" applyProtection="1">
      <alignment vertical="center"/>
      <protection locked="0"/>
    </xf>
    <xf numFmtId="0" fontId="26" fillId="7" borderId="0" xfId="0" applyFont="1" applyFill="1" applyProtection="1">
      <protection locked="0"/>
    </xf>
    <xf numFmtId="4" fontId="26" fillId="7" borderId="0" xfId="0" applyNumberFormat="1" applyFont="1" applyFill="1" applyAlignment="1"/>
    <xf numFmtId="0" fontId="25" fillId="7" borderId="50" xfId="0" applyFont="1" applyFill="1" applyBorder="1" applyAlignment="1">
      <alignment horizontal="center" vertical="center" wrapText="1"/>
    </xf>
    <xf numFmtId="10" fontId="25" fillId="7" borderId="50" xfId="0" applyNumberFormat="1" applyFont="1" applyFill="1" applyBorder="1" applyAlignment="1">
      <alignment horizontal="center" vertical="center" wrapText="1"/>
    </xf>
    <xf numFmtId="49" fontId="26" fillId="7" borderId="50" xfId="136" applyNumberFormat="1" applyFont="1" applyFill="1" applyBorder="1" applyProtection="1">
      <alignment horizontal="center" vertical="center" wrapText="1"/>
    </xf>
    <xf numFmtId="165" fontId="26" fillId="7" borderId="50" xfId="134" applyNumberFormat="1" applyFont="1" applyFill="1" applyBorder="1" applyAlignment="1" applyProtection="1">
      <alignment horizontal="center" vertical="center"/>
    </xf>
    <xf numFmtId="165" fontId="26" fillId="7" borderId="0" xfId="139" applyNumberFormat="1" applyFont="1" applyFill="1" applyBorder="1" applyAlignment="1" applyProtection="1">
      <alignment vertical="center"/>
    </xf>
    <xf numFmtId="165" fontId="26" fillId="7" borderId="0" xfId="0" applyNumberFormat="1" applyFont="1" applyFill="1" applyBorder="1" applyAlignment="1" applyProtection="1">
      <alignment vertical="center"/>
      <protection locked="0"/>
    </xf>
    <xf numFmtId="165" fontId="26" fillId="7" borderId="0" xfId="131" applyNumberFormat="1" applyFont="1" applyFill="1" applyBorder="1" applyAlignment="1" applyProtection="1">
      <alignment vertical="center"/>
    </xf>
    <xf numFmtId="165" fontId="26" fillId="7" borderId="51" xfId="0" applyNumberFormat="1" applyFont="1" applyFill="1" applyBorder="1" applyAlignment="1" applyProtection="1">
      <alignment vertical="center"/>
      <protection locked="0"/>
    </xf>
    <xf numFmtId="0" fontId="26" fillId="7" borderId="0" xfId="0" applyFont="1" applyFill="1" applyAlignment="1" applyProtection="1">
      <alignment vertical="center"/>
      <protection locked="0"/>
    </xf>
    <xf numFmtId="4" fontId="26" fillId="7" borderId="0" xfId="0" applyNumberFormat="1" applyFont="1" applyFill="1" applyProtection="1">
      <protection locked="0"/>
    </xf>
    <xf numFmtId="49" fontId="26" fillId="7" borderId="0" xfId="174" applyNumberFormat="1" applyFont="1" applyFill="1" applyProtection="1">
      <alignment horizontal="center"/>
    </xf>
    <xf numFmtId="10" fontId="25" fillId="7" borderId="0" xfId="0" applyNumberFormat="1" applyFont="1" applyFill="1" applyAlignment="1">
      <alignment horizontal="center" wrapText="1"/>
    </xf>
    <xf numFmtId="165" fontId="31" fillId="7" borderId="0" xfId="0" applyNumberFormat="1" applyFont="1" applyFill="1" applyBorder="1" applyAlignment="1"/>
    <xf numFmtId="165" fontId="14" fillId="7" borderId="0" xfId="0" applyNumberFormat="1" applyFont="1" applyFill="1" applyAlignment="1"/>
    <xf numFmtId="165" fontId="32" fillId="7" borderId="0" xfId="0" applyNumberFormat="1" applyFont="1" applyFill="1"/>
    <xf numFmtId="165" fontId="14" fillId="7" borderId="0" xfId="0" applyNumberFormat="1" applyFont="1" applyFill="1" applyAlignment="1">
      <alignment vertical="top"/>
    </xf>
    <xf numFmtId="165" fontId="31" fillId="7" borderId="0" xfId="0" applyNumberFormat="1" applyFont="1" applyFill="1" applyBorder="1" applyAlignment="1">
      <alignment wrapText="1"/>
    </xf>
    <xf numFmtId="165" fontId="26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Alignment="1">
      <alignment vertical="center"/>
    </xf>
    <xf numFmtId="165" fontId="14" fillId="7" borderId="0" xfId="0" applyNumberFormat="1" applyFont="1" applyFill="1" applyAlignment="1">
      <alignment vertical="center"/>
    </xf>
    <xf numFmtId="165" fontId="33" fillId="7" borderId="50" xfId="0" applyNumberFormat="1" applyFont="1" applyFill="1" applyBorder="1" applyAlignment="1">
      <alignment horizontal="center" vertical="center" wrapText="1"/>
    </xf>
    <xf numFmtId="165" fontId="14" fillId="7" borderId="0" xfId="0" applyNumberFormat="1" applyFont="1" applyFill="1"/>
    <xf numFmtId="49" fontId="34" fillId="7" borderId="0" xfId="0" applyNumberFormat="1" applyFont="1" applyFill="1" applyBorder="1" applyAlignment="1" applyProtection="1">
      <alignment horizontal="left" vertical="center" wrapText="1"/>
    </xf>
    <xf numFmtId="3" fontId="33" fillId="7" borderId="50" xfId="0" applyNumberFormat="1" applyFont="1" applyFill="1" applyBorder="1" applyAlignment="1">
      <alignment horizontal="center" vertical="center"/>
    </xf>
    <xf numFmtId="165" fontId="29" fillId="7" borderId="0" xfId="0" applyNumberFormat="1" applyFont="1" applyFill="1" applyBorder="1"/>
    <xf numFmtId="165" fontId="38" fillId="7" borderId="0" xfId="0" applyNumberFormat="1" applyFont="1" applyFill="1" applyBorder="1" applyAlignment="1"/>
    <xf numFmtId="49" fontId="34" fillId="7" borderId="0" xfId="0" applyNumberFormat="1" applyFont="1" applyFill="1" applyBorder="1" applyAlignment="1" applyProtection="1">
      <alignment horizontal="center" vertical="center" wrapText="1"/>
    </xf>
    <xf numFmtId="4" fontId="34" fillId="7" borderId="0" xfId="0" applyNumberFormat="1" applyFont="1" applyFill="1" applyBorder="1" applyAlignment="1" applyProtection="1">
      <alignment horizontal="right" vertical="center" wrapText="1"/>
    </xf>
    <xf numFmtId="165" fontId="39" fillId="7" borderId="0" xfId="0" applyNumberFormat="1" applyFont="1" applyFill="1" applyBorder="1" applyAlignment="1">
      <alignment horizontal="left"/>
    </xf>
    <xf numFmtId="49" fontId="40" fillId="7" borderId="0" xfId="0" applyNumberFormat="1" applyFont="1" applyFill="1" applyBorder="1" applyAlignment="1" applyProtection="1">
      <alignment horizontal="center"/>
    </xf>
    <xf numFmtId="4" fontId="40" fillId="7" borderId="0" xfId="0" applyNumberFormat="1" applyFont="1" applyFill="1" applyBorder="1" applyAlignment="1" applyProtection="1">
      <alignment horizontal="right"/>
    </xf>
    <xf numFmtId="165" fontId="29" fillId="7" borderId="0" xfId="181" applyNumberFormat="1" applyFont="1" applyFill="1" applyBorder="1" applyAlignment="1">
      <alignment horizontal="center" vertical="center" wrapText="1"/>
    </xf>
    <xf numFmtId="165" fontId="33" fillId="7" borderId="0" xfId="0" applyNumberFormat="1" applyFont="1" applyFill="1" applyBorder="1" applyAlignment="1">
      <alignment horizontal="center" vertical="center"/>
    </xf>
    <xf numFmtId="165" fontId="30" fillId="7" borderId="0" xfId="181" applyNumberFormat="1" applyFont="1" applyFill="1" applyBorder="1" applyAlignment="1">
      <alignment horizontal="right" shrinkToFit="1"/>
    </xf>
    <xf numFmtId="165" fontId="38" fillId="7" borderId="0" xfId="181" applyNumberFormat="1" applyFont="1" applyFill="1" applyBorder="1" applyAlignment="1">
      <alignment horizontal="right" shrinkToFit="1"/>
    </xf>
    <xf numFmtId="165" fontId="14" fillId="7" borderId="0" xfId="0" applyNumberFormat="1" applyFont="1" applyFill="1" applyBorder="1" applyAlignment="1">
      <alignment vertical="top"/>
    </xf>
    <xf numFmtId="165" fontId="42" fillId="7" borderId="0" xfId="0" applyNumberFormat="1" applyFont="1" applyFill="1" applyBorder="1" applyAlignment="1">
      <alignment horizontal="center" vertical="center" wrapText="1"/>
    </xf>
    <xf numFmtId="0" fontId="26" fillId="7" borderId="0" xfId="108" applyNumberFormat="1" applyFont="1" applyFill="1" applyProtection="1"/>
    <xf numFmtId="165" fontId="25" fillId="7" borderId="12" xfId="179" applyNumberFormat="1" applyFont="1" applyFill="1" applyAlignment="1" applyProtection="1">
      <alignment horizontal="right" vertical="center"/>
    </xf>
    <xf numFmtId="165" fontId="26" fillId="7" borderId="12" xfId="179" applyNumberFormat="1" applyFont="1" applyFill="1" applyAlignment="1" applyProtection="1">
      <alignment horizontal="right" vertical="center"/>
    </xf>
    <xf numFmtId="165" fontId="26" fillId="7" borderId="0" xfId="0" applyNumberFormat="1" applyFont="1" applyFill="1" applyProtection="1">
      <protection locked="0"/>
    </xf>
    <xf numFmtId="165" fontId="25" fillId="7" borderId="57" xfId="0" applyNumberFormat="1" applyFont="1" applyFill="1" applyBorder="1" applyAlignment="1" applyProtection="1">
      <alignment vertical="center"/>
      <protection locked="0"/>
    </xf>
    <xf numFmtId="165" fontId="25" fillId="7" borderId="51" xfId="0" applyNumberFormat="1" applyFont="1" applyFill="1" applyBorder="1" applyAlignment="1" applyProtection="1">
      <alignment vertical="center"/>
      <protection locked="0"/>
    </xf>
    <xf numFmtId="165" fontId="14" fillId="7" borderId="50" xfId="0" applyNumberFormat="1" applyFont="1" applyFill="1" applyBorder="1" applyAlignment="1"/>
    <xf numFmtId="165" fontId="33" fillId="7" borderId="0" xfId="0" applyNumberFormat="1" applyFont="1" applyFill="1" applyBorder="1" applyAlignment="1">
      <alignment horizontal="justify" vertical="justify" wrapText="1"/>
    </xf>
    <xf numFmtId="3" fontId="36" fillId="7" borderId="0" xfId="0" applyNumberFormat="1" applyFont="1" applyFill="1" applyBorder="1" applyAlignment="1">
      <alignment horizontal="center" vertical="center"/>
    </xf>
    <xf numFmtId="165" fontId="29" fillId="7" borderId="0" xfId="0" applyNumberFormat="1" applyFont="1" applyFill="1" applyBorder="1" applyAlignment="1"/>
    <xf numFmtId="165" fontId="29" fillId="7" borderId="0" xfId="182" applyNumberFormat="1" applyFont="1" applyFill="1" applyBorder="1" applyAlignment="1"/>
    <xf numFmtId="165" fontId="14" fillId="7" borderId="0" xfId="0" applyNumberFormat="1" applyFont="1" applyFill="1" applyBorder="1" applyAlignment="1">
      <alignment wrapText="1"/>
    </xf>
    <xf numFmtId="165" fontId="33" fillId="7" borderId="50" xfId="0" applyNumberFormat="1" applyFont="1" applyFill="1" applyBorder="1" applyAlignment="1">
      <alignment horizontal="left" vertical="center" wrapText="1"/>
    </xf>
    <xf numFmtId="165" fontId="38" fillId="7" borderId="50" xfId="181" applyNumberFormat="1" applyFont="1" applyFill="1" applyBorder="1" applyAlignment="1">
      <alignment horizontal="right" shrinkToFit="1"/>
    </xf>
    <xf numFmtId="165" fontId="38" fillId="7" borderId="50" xfId="0" applyNumberFormat="1" applyFont="1" applyFill="1" applyBorder="1" applyAlignment="1">
      <alignment horizontal="left" vertical="center" wrapText="1"/>
    </xf>
    <xf numFmtId="3" fontId="38" fillId="7" borderId="50" xfId="181" applyNumberFormat="1" applyFont="1" applyFill="1" applyBorder="1" applyAlignment="1">
      <alignment horizontal="right" shrinkToFit="1"/>
    </xf>
    <xf numFmtId="3" fontId="35" fillId="7" borderId="50" xfId="0" applyNumberFormat="1" applyFont="1" applyFill="1" applyBorder="1" applyAlignment="1">
      <alignment horizontal="center" vertical="center"/>
    </xf>
    <xf numFmtId="0" fontId="26" fillId="7" borderId="70" xfId="0" applyFont="1" applyFill="1" applyBorder="1" applyAlignment="1">
      <alignment wrapText="1"/>
    </xf>
    <xf numFmtId="165" fontId="26" fillId="7" borderId="55" xfId="131" applyNumberFormat="1" applyFont="1" applyFill="1" applyBorder="1" applyAlignment="1" applyProtection="1">
      <alignment vertical="center"/>
    </xf>
    <xf numFmtId="0" fontId="27" fillId="7" borderId="0" xfId="162" applyNumberFormat="1" applyFont="1" applyFill="1" applyAlignment="1" applyProtection="1">
      <alignment wrapText="1"/>
    </xf>
    <xf numFmtId="0" fontId="26" fillId="7" borderId="0" xfId="0" applyFont="1" applyFill="1" applyAlignment="1">
      <alignment vertical="top"/>
    </xf>
    <xf numFmtId="0" fontId="28" fillId="7" borderId="0" xfId="0" applyFont="1" applyFill="1" applyAlignment="1">
      <alignment wrapText="1"/>
    </xf>
    <xf numFmtId="0" fontId="27" fillId="7" borderId="0" xfId="0" applyFont="1" applyFill="1" applyAlignment="1">
      <alignment vertical="top"/>
    </xf>
    <xf numFmtId="49" fontId="27" fillId="7" borderId="50" xfId="111" applyNumberFormat="1" applyFont="1" applyFill="1" applyBorder="1" applyAlignment="1" applyProtection="1">
      <alignment horizontal="center" vertical="center" wrapText="1"/>
    </xf>
    <xf numFmtId="49" fontId="26" fillId="7" borderId="50" xfId="111" applyNumberFormat="1" applyFont="1" applyFill="1" applyBorder="1" applyProtection="1">
      <alignment horizontal="center" vertical="center" wrapText="1"/>
    </xf>
    <xf numFmtId="165" fontId="28" fillId="7" borderId="50" xfId="164" applyNumberFormat="1" applyFont="1" applyFill="1" applyBorder="1" applyAlignment="1" applyProtection="1">
      <alignment vertical="center" wrapText="1"/>
    </xf>
    <xf numFmtId="165" fontId="25" fillId="7" borderId="50" xfId="175" applyNumberFormat="1" applyFont="1" applyFill="1" applyBorder="1" applyAlignment="1" applyProtection="1">
      <alignment horizontal="center" vertical="center" wrapText="1"/>
    </xf>
    <xf numFmtId="0" fontId="25" fillId="7" borderId="0" xfId="0" applyFont="1" applyFill="1" applyProtection="1">
      <protection locked="0"/>
    </xf>
    <xf numFmtId="165" fontId="25" fillId="7" borderId="0" xfId="0" applyNumberFormat="1" applyFont="1" applyFill="1" applyProtection="1">
      <protection locked="0"/>
    </xf>
    <xf numFmtId="165" fontId="27" fillId="7" borderId="50" xfId="114" applyNumberFormat="1" applyFont="1" applyFill="1" applyBorder="1" applyAlignment="1" applyProtection="1">
      <alignment vertical="center" wrapText="1"/>
    </xf>
    <xf numFmtId="165" fontId="28" fillId="7" borderId="50" xfId="167" applyNumberFormat="1" applyFont="1" applyFill="1" applyBorder="1" applyAlignment="1" applyProtection="1">
      <alignment vertical="center" wrapText="1"/>
    </xf>
    <xf numFmtId="165" fontId="25" fillId="7" borderId="50" xfId="177" applyNumberFormat="1" applyFont="1" applyFill="1" applyBorder="1" applyAlignment="1" applyProtection="1">
      <alignment horizontal="center" vertical="center"/>
    </xf>
    <xf numFmtId="165" fontId="27" fillId="7" borderId="50" xfId="167" applyNumberFormat="1" applyFont="1" applyFill="1" applyBorder="1" applyAlignment="1" applyProtection="1">
      <alignment horizontal="left" vertical="center" wrapText="1"/>
    </xf>
    <xf numFmtId="165" fontId="26" fillId="7" borderId="50" xfId="177" applyNumberFormat="1" applyFont="1" applyFill="1" applyBorder="1" applyAlignment="1" applyProtection="1">
      <alignment horizontal="center" vertical="center"/>
    </xf>
    <xf numFmtId="165" fontId="27" fillId="7" borderId="50" xfId="167" applyNumberFormat="1" applyFont="1" applyFill="1" applyBorder="1" applyAlignment="1" applyProtection="1">
      <alignment vertical="center" wrapText="1"/>
    </xf>
    <xf numFmtId="165" fontId="28" fillId="7" borderId="50" xfId="166" applyNumberFormat="1" applyFont="1" applyFill="1" applyBorder="1" applyAlignment="1" applyProtection="1">
      <alignment vertical="center" wrapText="1"/>
    </xf>
    <xf numFmtId="165" fontId="25" fillId="7" borderId="50" xfId="176" applyNumberFormat="1" applyFont="1" applyFill="1" applyBorder="1" applyAlignment="1" applyProtection="1">
      <alignment horizontal="center" vertical="center" wrapText="1"/>
    </xf>
    <xf numFmtId="165" fontId="27" fillId="7" borderId="0" xfId="106" applyNumberFormat="1" applyFont="1" applyFill="1" applyAlignment="1" applyProtection="1">
      <alignment vertical="center"/>
    </xf>
    <xf numFmtId="165" fontId="26" fillId="7" borderId="0" xfId="128" applyNumberFormat="1" applyFont="1" applyFill="1" applyBorder="1" applyAlignment="1" applyProtection="1">
      <alignment vertical="center"/>
    </xf>
    <xf numFmtId="165" fontId="27" fillId="7" borderId="0" xfId="0" applyNumberFormat="1" applyFont="1" applyFill="1" applyBorder="1" applyAlignment="1" applyProtection="1">
      <alignment vertical="center"/>
      <protection locked="0"/>
    </xf>
    <xf numFmtId="49" fontId="26" fillId="7" borderId="0" xfId="131" applyNumberFormat="1" applyFont="1" applyFill="1" applyProtection="1"/>
    <xf numFmtId="165" fontId="27" fillId="7" borderId="51" xfId="0" applyNumberFormat="1" applyFont="1" applyFill="1" applyBorder="1" applyAlignment="1">
      <alignment vertical="center" wrapText="1"/>
    </xf>
    <xf numFmtId="165" fontId="26" fillId="7" borderId="51" xfId="0" applyNumberFormat="1" applyFont="1" applyFill="1" applyBorder="1" applyAlignment="1">
      <alignment horizontal="center" vertical="center" shrinkToFit="1"/>
    </xf>
    <xf numFmtId="0" fontId="25" fillId="7" borderId="0" xfId="0" applyFont="1" applyFill="1" applyAlignment="1" applyProtection="1">
      <alignment vertical="center"/>
      <protection locked="0"/>
    </xf>
    <xf numFmtId="0" fontId="27" fillId="7" borderId="0" xfId="0" applyFont="1" applyFill="1" applyAlignment="1" applyProtection="1">
      <alignment vertical="center"/>
      <protection locked="0"/>
    </xf>
    <xf numFmtId="0" fontId="27" fillId="7" borderId="0" xfId="0" applyFont="1" applyFill="1" applyAlignment="1" applyProtection="1">
      <protection locked="0"/>
    </xf>
    <xf numFmtId="0" fontId="25" fillId="7" borderId="0" xfId="0" applyFont="1" applyFill="1" applyAlignment="1">
      <alignment horizontal="center" wrapText="1"/>
    </xf>
    <xf numFmtId="0" fontId="26" fillId="7" borderId="0" xfId="0" applyFont="1" applyFill="1" applyAlignment="1">
      <alignment horizontal="center"/>
    </xf>
    <xf numFmtId="10" fontId="26" fillId="7" borderId="0" xfId="0" applyNumberFormat="1" applyFont="1" applyFill="1" applyAlignment="1">
      <alignment horizontal="center" wrapText="1"/>
    </xf>
    <xf numFmtId="165" fontId="39" fillId="7" borderId="0" xfId="0" applyNumberFormat="1" applyFont="1" applyFill="1" applyBorder="1" applyAlignment="1">
      <alignment horizontal="center"/>
    </xf>
    <xf numFmtId="165" fontId="14" fillId="7" borderId="0" xfId="0" applyNumberFormat="1" applyFont="1" applyFill="1" applyBorder="1" applyAlignment="1"/>
    <xf numFmtId="165" fontId="41" fillId="7" borderId="0" xfId="181" applyNumberFormat="1" applyFont="1" applyFill="1" applyBorder="1" applyAlignment="1">
      <alignment horizontal="center" vertical="center" wrapText="1"/>
    </xf>
    <xf numFmtId="165" fontId="14" fillId="7" borderId="55" xfId="0" applyNumberFormat="1" applyFont="1" applyFill="1" applyBorder="1" applyAlignment="1"/>
    <xf numFmtId="0" fontId="44" fillId="7" borderId="0" xfId="108" applyNumberFormat="1" applyFont="1" applyFill="1" applyProtection="1"/>
    <xf numFmtId="0" fontId="44" fillId="7" borderId="0" xfId="0" applyFont="1" applyFill="1" applyProtection="1">
      <protection locked="0"/>
    </xf>
    <xf numFmtId="0" fontId="44" fillId="7" borderId="0" xfId="0" applyFont="1" applyFill="1"/>
    <xf numFmtId="10" fontId="44" fillId="7" borderId="0" xfId="0" applyNumberFormat="1" applyFont="1" applyFill="1" applyAlignment="1">
      <alignment horizontal="center"/>
    </xf>
    <xf numFmtId="0" fontId="45" fillId="7" borderId="0" xfId="0" applyFont="1" applyFill="1" applyAlignment="1">
      <alignment horizontal="center" wrapText="1"/>
    </xf>
    <xf numFmtId="4" fontId="44" fillId="7" borderId="0" xfId="0" applyNumberFormat="1" applyFont="1" applyFill="1" applyAlignment="1"/>
    <xf numFmtId="0" fontId="44" fillId="7" borderId="0" xfId="0" applyFont="1" applyFill="1" applyAlignment="1"/>
    <xf numFmtId="4" fontId="44" fillId="7" borderId="0" xfId="0" applyNumberFormat="1" applyFont="1" applyFill="1" applyAlignment="1" applyProtection="1">
      <alignment vertical="center"/>
      <protection locked="0"/>
    </xf>
    <xf numFmtId="4" fontId="44" fillId="7" borderId="0" xfId="0" applyNumberFormat="1" applyFont="1" applyFill="1" applyProtection="1">
      <protection locked="0"/>
    </xf>
    <xf numFmtId="165" fontId="46" fillId="7" borderId="0" xfId="0" applyNumberFormat="1" applyFont="1" applyFill="1"/>
    <xf numFmtId="165" fontId="43" fillId="7" borderId="0" xfId="0" applyNumberFormat="1" applyFont="1" applyFill="1" applyAlignment="1">
      <alignment vertical="top"/>
    </xf>
    <xf numFmtId="165" fontId="47" fillId="7" borderId="0" xfId="0" applyNumberFormat="1" applyFont="1" applyFill="1" applyAlignment="1">
      <alignment vertical="top"/>
    </xf>
    <xf numFmtId="165" fontId="43" fillId="7" borderId="0" xfId="0" applyNumberFormat="1" applyFont="1" applyFill="1" applyBorder="1" applyAlignment="1">
      <alignment vertical="top"/>
    </xf>
    <xf numFmtId="165" fontId="48" fillId="7" borderId="0" xfId="0" applyNumberFormat="1" applyFont="1" applyFill="1" applyBorder="1" applyAlignment="1">
      <alignment horizontal="right" vertical="center" wrapText="1"/>
    </xf>
    <xf numFmtId="0" fontId="26" fillId="7" borderId="50" xfId="159" applyNumberFormat="1" applyFont="1" applyFill="1" applyBorder="1" applyAlignment="1" applyProtection="1">
      <alignment horizontal="center"/>
    </xf>
    <xf numFmtId="0" fontId="26" fillId="7" borderId="50" xfId="0" applyFont="1" applyFill="1" applyBorder="1" applyAlignment="1" applyProtection="1">
      <alignment horizontal="center"/>
      <protection locked="0"/>
    </xf>
    <xf numFmtId="165" fontId="25" fillId="7" borderId="50" xfId="179" applyNumberFormat="1" applyFont="1" applyFill="1" applyBorder="1" applyAlignment="1" applyProtection="1">
      <alignment horizontal="right" vertical="center"/>
    </xf>
    <xf numFmtId="165" fontId="26" fillId="0" borderId="50" xfId="179" applyNumberFormat="1" applyFont="1" applyFill="1" applyBorder="1" applyAlignment="1" applyProtection="1">
      <alignment horizontal="right" vertical="center"/>
    </xf>
    <xf numFmtId="165" fontId="26" fillId="7" borderId="50" xfId="179" applyNumberFormat="1" applyFont="1" applyFill="1" applyBorder="1" applyAlignment="1" applyProtection="1">
      <alignment horizontal="right" vertical="center"/>
    </xf>
    <xf numFmtId="165" fontId="29" fillId="7" borderId="50" xfId="182" applyNumberFormat="1" applyFont="1" applyFill="1" applyBorder="1" applyAlignment="1"/>
    <xf numFmtId="165" fontId="25" fillId="0" borderId="50" xfId="179" applyNumberFormat="1" applyFont="1" applyFill="1" applyBorder="1" applyAlignment="1" applyProtection="1">
      <alignment horizontal="right" vertical="center"/>
    </xf>
    <xf numFmtId="165" fontId="25" fillId="7" borderId="50" xfId="180" applyNumberFormat="1" applyFont="1" applyFill="1" applyBorder="1" applyAlignment="1" applyProtection="1">
      <alignment horizontal="right" vertical="center"/>
    </xf>
    <xf numFmtId="165" fontId="30" fillId="7" borderId="50" xfId="0" applyNumberFormat="1" applyFont="1" applyFill="1" applyBorder="1" applyAlignment="1"/>
    <xf numFmtId="165" fontId="14" fillId="7" borderId="0" xfId="0" applyNumberFormat="1" applyFont="1" applyFill="1" applyBorder="1" applyAlignment="1"/>
    <xf numFmtId="165" fontId="29" fillId="7" borderId="50" xfId="181" applyNumberFormat="1" applyFont="1" applyFill="1" applyBorder="1" applyAlignment="1">
      <alignment horizontal="right" shrinkToFit="1"/>
    </xf>
    <xf numFmtId="165" fontId="30" fillId="7" borderId="50" xfId="181" applyNumberFormat="1" applyFont="1" applyFill="1" applyBorder="1" applyAlignment="1">
      <alignment horizontal="right" shrinkToFit="1"/>
    </xf>
    <xf numFmtId="0" fontId="25" fillId="7" borderId="0" xfId="0" applyFont="1" applyFill="1" applyAlignment="1">
      <alignment horizontal="center" wrapText="1"/>
    </xf>
    <xf numFmtId="10" fontId="26" fillId="7" borderId="0" xfId="0" applyNumberFormat="1" applyFont="1" applyFill="1" applyAlignment="1">
      <alignment horizontal="center" wrapText="1"/>
    </xf>
    <xf numFmtId="49" fontId="25" fillId="7" borderId="50" xfId="111" applyNumberFormat="1" applyFont="1" applyFill="1" applyBorder="1" applyProtection="1">
      <alignment horizontal="center" vertical="center" wrapText="1"/>
    </xf>
    <xf numFmtId="0" fontId="44" fillId="7" borderId="0" xfId="0" applyFont="1" applyFill="1" applyAlignment="1" applyProtection="1">
      <alignment vertical="center"/>
      <protection locked="0"/>
    </xf>
    <xf numFmtId="165" fontId="44" fillId="7" borderId="0" xfId="0" applyNumberFormat="1" applyFont="1" applyFill="1" applyProtection="1">
      <protection locked="0"/>
    </xf>
    <xf numFmtId="165" fontId="14" fillId="7" borderId="0" xfId="0" applyNumberFormat="1" applyFont="1" applyFill="1" applyBorder="1" applyAlignment="1"/>
    <xf numFmtId="165" fontId="49" fillId="7" borderId="0" xfId="0" applyNumberFormat="1" applyFont="1" applyFill="1" applyBorder="1" applyAlignment="1">
      <alignment horizontal="left"/>
    </xf>
    <xf numFmtId="165" fontId="45" fillId="7" borderId="50" xfId="179" applyNumberFormat="1" applyFont="1" applyFill="1" applyBorder="1" applyAlignment="1" applyProtection="1">
      <alignment horizontal="right" vertical="center"/>
    </xf>
    <xf numFmtId="165" fontId="44" fillId="7" borderId="50" xfId="134" applyNumberFormat="1" applyFont="1" applyFill="1" applyBorder="1" applyAlignment="1" applyProtection="1">
      <alignment horizontal="center" vertical="center"/>
    </xf>
    <xf numFmtId="165" fontId="44" fillId="7" borderId="50" xfId="179" applyNumberFormat="1" applyFont="1" applyFill="1" applyBorder="1" applyAlignment="1" applyProtection="1">
      <alignment horizontal="right" vertical="center"/>
    </xf>
    <xf numFmtId="165" fontId="44" fillId="7" borderId="0" xfId="139" applyNumberFormat="1" applyFont="1" applyFill="1" applyBorder="1" applyAlignment="1" applyProtection="1">
      <alignment vertical="center"/>
    </xf>
    <xf numFmtId="165" fontId="45" fillId="7" borderId="69" xfId="179" applyNumberFormat="1" applyFont="1" applyFill="1" applyBorder="1" applyAlignment="1" applyProtection="1">
      <alignment horizontal="right" vertical="center"/>
    </xf>
    <xf numFmtId="165" fontId="44" fillId="7" borderId="57" xfId="160" applyNumberFormat="1" applyFont="1" applyFill="1" applyBorder="1" applyAlignment="1" applyProtection="1">
      <alignment vertical="center"/>
    </xf>
    <xf numFmtId="165" fontId="44" fillId="7" borderId="0" xfId="0" applyNumberFormat="1" applyFont="1" applyFill="1" applyAlignment="1" applyProtection="1">
      <alignment vertical="center"/>
      <protection locked="0"/>
    </xf>
    <xf numFmtId="165" fontId="44" fillId="7" borderId="0" xfId="0" applyNumberFormat="1" applyFont="1" applyFill="1" applyBorder="1" applyAlignment="1" applyProtection="1">
      <alignment vertical="center"/>
      <protection locked="0"/>
    </xf>
    <xf numFmtId="165" fontId="44" fillId="7" borderId="0" xfId="131" applyNumberFormat="1" applyFont="1" applyFill="1" applyBorder="1" applyAlignment="1" applyProtection="1">
      <alignment vertical="center"/>
    </xf>
    <xf numFmtId="165" fontId="44" fillId="7" borderId="55" xfId="131" applyNumberFormat="1" applyFont="1" applyFill="1" applyBorder="1" applyAlignment="1" applyProtection="1">
      <alignment vertical="center"/>
    </xf>
    <xf numFmtId="165" fontId="44" fillId="7" borderId="51" xfId="0" applyNumberFormat="1" applyFont="1" applyFill="1" applyBorder="1" applyAlignment="1" applyProtection="1">
      <alignment vertical="center"/>
      <protection locked="0"/>
    </xf>
    <xf numFmtId="165" fontId="43" fillId="7" borderId="50" xfId="0" applyNumberFormat="1" applyFont="1" applyFill="1" applyBorder="1" applyAlignment="1"/>
    <xf numFmtId="165" fontId="50" fillId="7" borderId="50" xfId="182" applyNumberFormat="1" applyFont="1" applyFill="1" applyBorder="1" applyAlignment="1"/>
    <xf numFmtId="165" fontId="25" fillId="7" borderId="71" xfId="179" applyNumberFormat="1" applyFont="1" applyFill="1" applyBorder="1" applyAlignment="1" applyProtection="1">
      <alignment horizontal="right" vertical="center"/>
    </xf>
    <xf numFmtId="165" fontId="26" fillId="7" borderId="50" xfId="0" applyNumberFormat="1" applyFont="1" applyFill="1" applyBorder="1" applyAlignment="1" applyProtection="1">
      <alignment vertical="center" wrapText="1"/>
      <protection locked="0"/>
    </xf>
    <xf numFmtId="165" fontId="14" fillId="7" borderId="50" xfId="0" applyNumberFormat="1" applyFont="1" applyFill="1" applyBorder="1" applyAlignment="1">
      <alignment wrapText="1"/>
    </xf>
    <xf numFmtId="165" fontId="29" fillId="7" borderId="50" xfId="181" applyNumberFormat="1" applyFont="1" applyFill="1" applyBorder="1" applyAlignment="1">
      <alignment horizontal="right" vertical="center" shrinkToFit="1"/>
    </xf>
    <xf numFmtId="165" fontId="30" fillId="7" borderId="50" xfId="181" applyNumberFormat="1" applyFont="1" applyFill="1" applyBorder="1" applyAlignment="1">
      <alignment horizontal="right" vertical="center" shrinkToFit="1"/>
    </xf>
    <xf numFmtId="165" fontId="25" fillId="7" borderId="50" xfId="160" applyNumberFormat="1" applyFont="1" applyFill="1" applyBorder="1" applyAlignment="1" applyProtection="1">
      <alignment vertical="center"/>
    </xf>
    <xf numFmtId="165" fontId="26" fillId="7" borderId="50" xfId="160" applyNumberFormat="1" applyFont="1" applyFill="1" applyBorder="1" applyAlignment="1" applyProtection="1">
      <alignment vertical="center"/>
    </xf>
    <xf numFmtId="165" fontId="26" fillId="7" borderId="51" xfId="160" applyNumberFormat="1" applyFont="1" applyFill="1" applyBorder="1" applyAlignment="1" applyProtection="1">
      <alignment vertical="center"/>
    </xf>
    <xf numFmtId="165" fontId="51" fillId="7" borderId="0" xfId="0" applyNumberFormat="1" applyFont="1" applyFill="1" applyBorder="1" applyAlignment="1">
      <alignment wrapText="1"/>
    </xf>
    <xf numFmtId="0" fontId="52" fillId="0" borderId="0" xfId="0" applyFont="1" applyAlignment="1">
      <alignment horizontal="left" vertical="center" wrapText="1" readingOrder="1"/>
    </xf>
    <xf numFmtId="167" fontId="52" fillId="0" borderId="0" xfId="181" applyNumberFormat="1" applyFont="1" applyAlignment="1">
      <alignment horizontal="center"/>
    </xf>
    <xf numFmtId="168" fontId="52" fillId="0" borderId="0" xfId="181" applyNumberFormat="1" applyFont="1" applyAlignment="1">
      <alignment horizontal="center"/>
    </xf>
    <xf numFmtId="167" fontId="52" fillId="7" borderId="0" xfId="181" applyNumberFormat="1" applyFont="1" applyFill="1" applyAlignment="1">
      <alignment horizontal="center"/>
    </xf>
    <xf numFmtId="0" fontId="52" fillId="0" borderId="0" xfId="0" applyFont="1"/>
    <xf numFmtId="0" fontId="52" fillId="7" borderId="0" xfId="0" applyFont="1" applyFill="1"/>
    <xf numFmtId="0" fontId="56" fillId="0" borderId="0" xfId="0" applyFont="1" applyAlignment="1">
      <alignment vertical="center"/>
    </xf>
    <xf numFmtId="167" fontId="55" fillId="8" borderId="56" xfId="181" applyNumberFormat="1" applyFont="1" applyFill="1" applyBorder="1" applyAlignment="1">
      <alignment horizontal="center"/>
    </xf>
    <xf numFmtId="168" fontId="55" fillId="8" borderId="72" xfId="181" applyNumberFormat="1" applyFont="1" applyFill="1" applyBorder="1" applyAlignment="1">
      <alignment horizontal="center"/>
    </xf>
    <xf numFmtId="0" fontId="55" fillId="8" borderId="56" xfId="0" applyFont="1" applyFill="1" applyBorder="1" applyAlignment="1">
      <alignment horizontal="center"/>
    </xf>
    <xf numFmtId="168" fontId="55" fillId="8" borderId="56" xfId="181" applyNumberFormat="1" applyFont="1" applyFill="1" applyBorder="1" applyAlignment="1">
      <alignment horizontal="center"/>
    </xf>
    <xf numFmtId="0" fontId="56" fillId="0" borderId="0" xfId="0" applyFont="1"/>
    <xf numFmtId="168" fontId="55" fillId="8" borderId="73" xfId="181" applyNumberFormat="1" applyFont="1" applyFill="1" applyBorder="1" applyAlignment="1">
      <alignment horizontal="center"/>
    </xf>
    <xf numFmtId="0" fontId="55" fillId="8" borderId="57" xfId="0" applyFont="1" applyFill="1" applyBorder="1" applyAlignment="1">
      <alignment horizontal="center"/>
    </xf>
    <xf numFmtId="168" fontId="55" fillId="8" borderId="57" xfId="181" applyNumberFormat="1" applyFont="1" applyFill="1" applyBorder="1" applyAlignment="1">
      <alignment horizontal="center"/>
    </xf>
    <xf numFmtId="0" fontId="55" fillId="8" borderId="51" xfId="0" applyFont="1" applyFill="1" applyBorder="1" applyAlignment="1">
      <alignment horizontal="center"/>
    </xf>
    <xf numFmtId="168" fontId="55" fillId="8" borderId="51" xfId="181" applyNumberFormat="1" applyFont="1" applyFill="1" applyBorder="1" applyAlignment="1">
      <alignment horizontal="center"/>
    </xf>
    <xf numFmtId="1" fontId="57" fillId="0" borderId="50" xfId="0" applyNumberFormat="1" applyFont="1" applyFill="1" applyBorder="1" applyAlignment="1">
      <alignment horizontal="center" vertical="center" wrapText="1" readingOrder="1"/>
    </xf>
    <xf numFmtId="1" fontId="57" fillId="0" borderId="54" xfId="181" applyNumberFormat="1" applyFont="1" applyFill="1" applyBorder="1" applyAlignment="1">
      <alignment horizontal="center" vertical="center" wrapText="1"/>
    </xf>
    <xf numFmtId="1" fontId="57" fillId="0" borderId="50" xfId="181" applyNumberFormat="1" applyFont="1" applyFill="1" applyBorder="1" applyAlignment="1">
      <alignment horizontal="center" vertical="center" wrapText="1"/>
    </xf>
    <xf numFmtId="1" fontId="57" fillId="0" borderId="50" xfId="181" applyNumberFormat="1" applyFont="1" applyBorder="1" applyAlignment="1">
      <alignment horizontal="center" vertical="center" wrapText="1"/>
    </xf>
    <xf numFmtId="1" fontId="57" fillId="7" borderId="50" xfId="181" applyNumberFormat="1" applyFont="1" applyFill="1" applyBorder="1" applyAlignment="1">
      <alignment horizontal="center" vertical="center" wrapText="1"/>
    </xf>
    <xf numFmtId="1" fontId="57" fillId="0" borderId="0" xfId="0" applyNumberFormat="1" applyFont="1" applyAlignment="1">
      <alignment horizontal="center" vertical="center" wrapText="1"/>
    </xf>
    <xf numFmtId="49" fontId="53" fillId="0" borderId="50" xfId="0" applyNumberFormat="1" applyFont="1" applyFill="1" applyBorder="1" applyAlignment="1">
      <alignment horizontal="left" vertical="center" wrapText="1" readingOrder="1"/>
    </xf>
    <xf numFmtId="168" fontId="54" fillId="0" borderId="54" xfId="181" applyNumberFormat="1" applyFont="1" applyFill="1" applyBorder="1" applyAlignment="1">
      <alignment horizontal="center" vertical="center" wrapText="1"/>
    </xf>
    <xf numFmtId="168" fontId="54" fillId="0" borderId="50" xfId="181" applyNumberFormat="1" applyFont="1" applyFill="1" applyBorder="1" applyAlignment="1">
      <alignment horizontal="center" vertical="center" wrapText="1"/>
    </xf>
    <xf numFmtId="168" fontId="54" fillId="7" borderId="54" xfId="181" applyNumberFormat="1" applyFont="1" applyFill="1" applyBorder="1" applyAlignment="1">
      <alignment horizontal="center" vertical="center" wrapText="1"/>
    </xf>
    <xf numFmtId="49" fontId="58" fillId="9" borderId="50" xfId="0" applyNumberFormat="1" applyFont="1" applyFill="1" applyBorder="1" applyAlignment="1">
      <alignment horizontal="left" vertical="center" wrapText="1"/>
    </xf>
    <xf numFmtId="168" fontId="58" fillId="9" borderId="50" xfId="181" applyNumberFormat="1" applyFont="1" applyFill="1" applyBorder="1" applyAlignment="1">
      <alignment horizontal="center" vertical="center"/>
    </xf>
    <xf numFmtId="168" fontId="59" fillId="9" borderId="50" xfId="181" applyNumberFormat="1" applyFont="1" applyFill="1" applyBorder="1" applyAlignment="1">
      <alignment horizontal="center" vertical="center"/>
    </xf>
    <xf numFmtId="169" fontId="58" fillId="9" borderId="50" xfId="181" applyNumberFormat="1" applyFont="1" applyFill="1" applyBorder="1" applyAlignment="1">
      <alignment horizontal="right" vertical="center"/>
    </xf>
    <xf numFmtId="170" fontId="60" fillId="0" borderId="0" xfId="0" applyNumberFormat="1" applyFont="1"/>
    <xf numFmtId="0" fontId="60" fillId="0" borderId="0" xfId="0" applyFont="1"/>
    <xf numFmtId="49" fontId="54" fillId="10" borderId="50" xfId="0" applyNumberFormat="1" applyFont="1" applyFill="1" applyBorder="1" applyAlignment="1">
      <alignment horizontal="left" vertical="center" wrapText="1"/>
    </xf>
    <xf numFmtId="168" fontId="54" fillId="10" borderId="50" xfId="181" applyNumberFormat="1" applyFont="1" applyFill="1" applyBorder="1" applyAlignment="1">
      <alignment horizontal="center" vertical="center"/>
    </xf>
    <xf numFmtId="49" fontId="52" fillId="0" borderId="50" xfId="0" applyNumberFormat="1" applyFont="1" applyFill="1" applyBorder="1" applyAlignment="1">
      <alignment horizontal="left" vertical="center" wrapText="1"/>
    </xf>
    <xf numFmtId="168" fontId="52" fillId="0" borderId="50" xfId="181" applyNumberFormat="1" applyFont="1" applyFill="1" applyBorder="1" applyAlignment="1">
      <alignment horizontal="center" vertical="center"/>
    </xf>
    <xf numFmtId="168" fontId="5" fillId="0" borderId="50" xfId="181" applyNumberFormat="1" applyFont="1" applyFill="1" applyBorder="1" applyAlignment="1">
      <alignment horizontal="center" vertical="center"/>
    </xf>
    <xf numFmtId="168" fontId="52" fillId="0" borderId="50" xfId="181" applyNumberFormat="1" applyFont="1" applyBorder="1" applyAlignment="1">
      <alignment horizontal="center" vertical="center"/>
    </xf>
    <xf numFmtId="168" fontId="5" fillId="0" borderId="50" xfId="181" applyNumberFormat="1" applyFont="1" applyBorder="1" applyAlignment="1">
      <alignment horizontal="center" vertical="center"/>
    </xf>
    <xf numFmtId="49" fontId="54" fillId="11" borderId="50" xfId="0" applyNumberFormat="1" applyFont="1" applyFill="1" applyBorder="1" applyAlignment="1">
      <alignment horizontal="left" vertical="center" wrapText="1"/>
    </xf>
    <xf numFmtId="168" fontId="54" fillId="11" borderId="50" xfId="181" applyNumberFormat="1" applyFont="1" applyFill="1" applyBorder="1" applyAlignment="1">
      <alignment horizontal="center" vertical="center"/>
    </xf>
    <xf numFmtId="0" fontId="54" fillId="0" borderId="0" xfId="0" applyFont="1"/>
    <xf numFmtId="169" fontId="54" fillId="10" borderId="50" xfId="181" applyNumberFormat="1" applyFont="1" applyFill="1" applyBorder="1" applyAlignment="1">
      <alignment horizontal="right" vertical="center"/>
    </xf>
    <xf numFmtId="168" fontId="52" fillId="0" borderId="50" xfId="181" applyNumberFormat="1" applyFont="1" applyFill="1" applyBorder="1" applyAlignment="1">
      <alignment horizontal="right" vertical="center"/>
    </xf>
    <xf numFmtId="169" fontId="52" fillId="0" borderId="50" xfId="181" applyNumberFormat="1" applyFont="1" applyFill="1" applyBorder="1" applyAlignment="1">
      <alignment horizontal="right" vertical="center"/>
    </xf>
    <xf numFmtId="168" fontId="52" fillId="0" borderId="50" xfId="181" applyNumberFormat="1" applyFont="1" applyBorder="1" applyAlignment="1">
      <alignment horizontal="right" vertical="center"/>
    </xf>
    <xf numFmtId="165" fontId="52" fillId="0" borderId="50" xfId="181" applyNumberFormat="1" applyFont="1" applyBorder="1" applyAlignment="1">
      <alignment horizontal="right" vertical="center"/>
    </xf>
    <xf numFmtId="168" fontId="5" fillId="0" borderId="50" xfId="181" applyNumberFormat="1" applyFont="1" applyBorder="1" applyAlignment="1">
      <alignment horizontal="right" vertical="center"/>
    </xf>
    <xf numFmtId="169" fontId="52" fillId="0" borderId="50" xfId="181" applyNumberFormat="1" applyFont="1" applyBorder="1" applyAlignment="1">
      <alignment horizontal="right" vertical="center"/>
    </xf>
    <xf numFmtId="164" fontId="52" fillId="0" borderId="50" xfId="181" applyFont="1" applyFill="1" applyBorder="1" applyAlignment="1">
      <alignment horizontal="center" vertical="center"/>
    </xf>
    <xf numFmtId="164" fontId="54" fillId="11" borderId="50" xfId="181" applyFont="1" applyFill="1" applyBorder="1" applyAlignment="1">
      <alignment horizontal="center" vertical="center"/>
    </xf>
    <xf numFmtId="168" fontId="54" fillId="10" borderId="50" xfId="181" applyNumberFormat="1" applyFont="1" applyFill="1" applyBorder="1" applyAlignment="1">
      <alignment horizontal="right" vertical="center"/>
    </xf>
    <xf numFmtId="168" fontId="61" fillId="11" borderId="50" xfId="181" applyNumberFormat="1" applyFont="1" applyFill="1" applyBorder="1" applyAlignment="1">
      <alignment horizontal="center" vertical="center"/>
    </xf>
    <xf numFmtId="49" fontId="52" fillId="7" borderId="50" xfId="0" applyNumberFormat="1" applyFont="1" applyFill="1" applyBorder="1" applyAlignment="1">
      <alignment horizontal="left" vertical="center" wrapText="1"/>
    </xf>
    <xf numFmtId="0" fontId="52" fillId="0" borderId="0" xfId="0" applyFont="1" applyFill="1"/>
    <xf numFmtId="49" fontId="52" fillId="0" borderId="50" xfId="0" applyNumberFormat="1" applyFont="1" applyBorder="1" applyAlignment="1" applyProtection="1">
      <alignment horizontal="left" vertical="center" wrapText="1"/>
    </xf>
    <xf numFmtId="168" fontId="52" fillId="0" borderId="50" xfId="181" applyNumberFormat="1" applyFont="1" applyBorder="1" applyAlignment="1">
      <alignment horizontal="center" vertical="center" wrapText="1"/>
    </xf>
    <xf numFmtId="168" fontId="62" fillId="0" borderId="50" xfId="181" applyNumberFormat="1" applyFont="1" applyBorder="1" applyAlignment="1">
      <alignment horizontal="center" vertical="center"/>
    </xf>
    <xf numFmtId="49" fontId="54" fillId="0" borderId="50" xfId="0" applyNumberFormat="1" applyFont="1" applyFill="1" applyBorder="1" applyAlignment="1">
      <alignment horizontal="left" vertical="center" wrapText="1"/>
    </xf>
    <xf numFmtId="170" fontId="60" fillId="0" borderId="0" xfId="0" applyNumberFormat="1" applyFont="1" applyFill="1"/>
    <xf numFmtId="169" fontId="52" fillId="10" borderId="50" xfId="181" applyNumberFormat="1" applyFont="1" applyFill="1" applyBorder="1" applyAlignment="1">
      <alignment horizontal="right" vertical="center"/>
    </xf>
    <xf numFmtId="168" fontId="52" fillId="12" borderId="50" xfId="181" applyNumberFormat="1" applyFont="1" applyFill="1" applyBorder="1" applyAlignment="1">
      <alignment horizontal="center" vertical="center"/>
    </xf>
    <xf numFmtId="0" fontId="54" fillId="0" borderId="0" xfId="0" applyFont="1" applyFill="1"/>
    <xf numFmtId="49" fontId="52" fillId="0" borderId="50" xfId="0" applyNumberFormat="1" applyFont="1" applyBorder="1" applyAlignment="1">
      <alignment horizontal="left" vertical="center" wrapText="1"/>
    </xf>
    <xf numFmtId="170" fontId="52" fillId="0" borderId="0" xfId="0" applyNumberFormat="1" applyFont="1"/>
    <xf numFmtId="171" fontId="52" fillId="0" borderId="0" xfId="0" applyNumberFormat="1" applyFont="1"/>
    <xf numFmtId="168" fontId="54" fillId="7" borderId="50" xfId="181" applyNumberFormat="1" applyFont="1" applyFill="1" applyBorder="1" applyAlignment="1">
      <alignment horizontal="center" vertical="center"/>
    </xf>
    <xf numFmtId="168" fontId="52" fillId="7" borderId="50" xfId="181" applyNumberFormat="1" applyFont="1" applyFill="1" applyBorder="1" applyAlignment="1">
      <alignment horizontal="center" vertical="center"/>
    </xf>
    <xf numFmtId="171" fontId="52" fillId="7" borderId="0" xfId="0" applyNumberFormat="1" applyFont="1" applyFill="1"/>
    <xf numFmtId="0" fontId="52" fillId="7" borderId="50" xfId="0" applyNumberFormat="1" applyFont="1" applyFill="1" applyBorder="1" applyAlignment="1">
      <alignment horizontal="left" vertical="center" wrapText="1"/>
    </xf>
    <xf numFmtId="168" fontId="5" fillId="7" borderId="50" xfId="181" applyNumberFormat="1" applyFont="1" applyFill="1" applyBorder="1" applyAlignment="1">
      <alignment horizontal="center" vertical="center"/>
    </xf>
    <xf numFmtId="171" fontId="52" fillId="0" borderId="0" xfId="0" applyNumberFormat="1" applyFont="1" applyFill="1"/>
    <xf numFmtId="172" fontId="52" fillId="7" borderId="50" xfId="0" applyNumberFormat="1" applyFont="1" applyFill="1" applyBorder="1" applyAlignment="1">
      <alignment horizontal="left" vertical="center" wrapText="1"/>
    </xf>
    <xf numFmtId="168" fontId="52" fillId="7" borderId="50" xfId="181" applyNumberFormat="1" applyFont="1" applyFill="1" applyBorder="1" applyAlignment="1">
      <alignment horizontal="center" vertical="center" wrapText="1"/>
    </xf>
    <xf numFmtId="168" fontId="52" fillId="7" borderId="50" xfId="181" applyNumberFormat="1" applyFont="1" applyFill="1" applyBorder="1" applyAlignment="1">
      <alignment vertical="center" wrapText="1"/>
    </xf>
    <xf numFmtId="168" fontId="52" fillId="0" borderId="50" xfId="181" applyNumberFormat="1" applyFont="1" applyFill="1" applyBorder="1" applyAlignment="1">
      <alignment horizontal="center" vertical="center" wrapText="1"/>
    </xf>
    <xf numFmtId="0" fontId="54" fillId="7" borderId="50" xfId="0" applyNumberFormat="1" applyFont="1" applyFill="1" applyBorder="1" applyAlignment="1">
      <alignment horizontal="left" vertical="center" wrapText="1"/>
    </xf>
    <xf numFmtId="168" fontId="54" fillId="0" borderId="50" xfId="181" applyNumberFormat="1" applyFont="1" applyFill="1" applyBorder="1" applyAlignment="1">
      <alignment horizontal="center" vertical="center"/>
    </xf>
    <xf numFmtId="168" fontId="61" fillId="0" borderId="50" xfId="181" applyNumberFormat="1" applyFont="1" applyFill="1" applyBorder="1" applyAlignment="1">
      <alignment horizontal="center" vertical="center"/>
    </xf>
    <xf numFmtId="170" fontId="54" fillId="7" borderId="0" xfId="0" applyNumberFormat="1" applyFont="1" applyFill="1"/>
    <xf numFmtId="0" fontId="54" fillId="7" borderId="0" xfId="0" applyFont="1" applyFill="1"/>
    <xf numFmtId="170" fontId="52" fillId="7" borderId="0" xfId="0" applyNumberFormat="1" applyFont="1" applyFill="1"/>
    <xf numFmtId="0" fontId="5" fillId="7" borderId="50" xfId="0" applyNumberFormat="1" applyFont="1" applyFill="1" applyBorder="1" applyAlignment="1">
      <alignment horizontal="left" vertical="center" wrapText="1"/>
    </xf>
    <xf numFmtId="168" fontId="62" fillId="0" borderId="50" xfId="181" applyNumberFormat="1" applyFont="1" applyFill="1" applyBorder="1" applyAlignment="1">
      <alignment horizontal="center" vertical="center"/>
    </xf>
    <xf numFmtId="170" fontId="62" fillId="7" borderId="0" xfId="0" applyNumberFormat="1" applyFont="1" applyFill="1"/>
    <xf numFmtId="0" fontId="62" fillId="7" borderId="0" xfId="0" applyFont="1" applyFill="1"/>
    <xf numFmtId="0" fontId="57" fillId="0" borderId="0" xfId="0" applyFont="1"/>
    <xf numFmtId="168" fontId="62" fillId="7" borderId="50" xfId="181" applyNumberFormat="1" applyFont="1" applyFill="1" applyBorder="1" applyAlignment="1">
      <alignment horizontal="center" vertical="center"/>
    </xf>
    <xf numFmtId="0" fontId="65" fillId="0" borderId="0" xfId="0" applyFont="1"/>
    <xf numFmtId="49" fontId="54" fillId="7" borderId="50" xfId="0" applyNumberFormat="1" applyFont="1" applyFill="1" applyBorder="1" applyAlignment="1">
      <alignment horizontal="left" vertical="center" wrapText="1"/>
    </xf>
    <xf numFmtId="0" fontId="66" fillId="0" borderId="50" xfId="0" applyFont="1" applyFill="1" applyBorder="1" applyAlignment="1">
      <alignment horizontal="left" vertical="center" wrapText="1"/>
    </xf>
    <xf numFmtId="168" fontId="66" fillId="7" borderId="50" xfId="181" applyNumberFormat="1" applyFont="1" applyFill="1" applyBorder="1" applyAlignment="1">
      <alignment horizontal="center" vertical="center"/>
    </xf>
    <xf numFmtId="49" fontId="66" fillId="7" borderId="50" xfId="0" applyNumberFormat="1" applyFont="1" applyFill="1" applyBorder="1" applyAlignment="1">
      <alignment horizontal="left" vertical="center" wrapText="1"/>
    </xf>
    <xf numFmtId="0" fontId="70" fillId="7" borderId="0" xfId="0" applyFont="1" applyFill="1"/>
    <xf numFmtId="0" fontId="54" fillId="11" borderId="50" xfId="0" applyNumberFormat="1" applyFont="1" applyFill="1" applyBorder="1" applyAlignment="1">
      <alignment horizontal="left" vertical="center" wrapText="1"/>
    </xf>
    <xf numFmtId="49" fontId="71" fillId="9" borderId="50" xfId="0" applyNumberFormat="1" applyFont="1" applyFill="1" applyBorder="1" applyAlignment="1">
      <alignment horizontal="left" vertical="center" wrapText="1"/>
    </xf>
    <xf numFmtId="168" fontId="72" fillId="9" borderId="50" xfId="181" applyNumberFormat="1" applyFont="1" applyFill="1" applyBorder="1" applyAlignment="1">
      <alignment horizontal="center" vertical="center"/>
    </xf>
    <xf numFmtId="168" fontId="72" fillId="13" borderId="50" xfId="181" applyNumberFormat="1" applyFont="1" applyFill="1" applyBorder="1" applyAlignment="1">
      <alignment horizontal="center" vertical="center"/>
    </xf>
    <xf numFmtId="169" fontId="72" fillId="9" borderId="50" xfId="181" applyNumberFormat="1" applyFont="1" applyFill="1" applyBorder="1" applyAlignment="1">
      <alignment horizontal="right" vertical="center"/>
    </xf>
    <xf numFmtId="168" fontId="73" fillId="9" borderId="50" xfId="181" applyNumberFormat="1" applyFont="1" applyFill="1" applyBorder="1" applyAlignment="1">
      <alignment horizontal="center" vertical="center"/>
    </xf>
    <xf numFmtId="165" fontId="72" fillId="9" borderId="50" xfId="181" applyNumberFormat="1" applyFont="1" applyFill="1" applyBorder="1" applyAlignment="1">
      <alignment horizontal="center" vertical="center"/>
    </xf>
    <xf numFmtId="165" fontId="54" fillId="0" borderId="0" xfId="0" applyNumberFormat="1" applyFont="1" applyFill="1"/>
    <xf numFmtId="0" fontId="72" fillId="14" borderId="50" xfId="0" applyFont="1" applyFill="1" applyBorder="1" applyAlignment="1">
      <alignment horizontal="left" vertical="center" wrapText="1" readingOrder="1"/>
    </xf>
    <xf numFmtId="168" fontId="72" fillId="14" borderId="50" xfId="181" applyNumberFormat="1" applyFont="1" applyFill="1" applyBorder="1" applyAlignment="1">
      <alignment horizontal="center" vertical="center"/>
    </xf>
    <xf numFmtId="165" fontId="72" fillId="14" borderId="50" xfId="181" applyNumberFormat="1" applyFont="1" applyFill="1" applyBorder="1" applyAlignment="1">
      <alignment horizontal="right" vertical="center"/>
    </xf>
    <xf numFmtId="0" fontId="70" fillId="0" borderId="0" xfId="0" applyFont="1"/>
    <xf numFmtId="165" fontId="73" fillId="14" borderId="50" xfId="181" applyNumberFormat="1" applyFont="1" applyFill="1" applyBorder="1" applyAlignment="1">
      <alignment horizontal="right" vertical="center"/>
    </xf>
    <xf numFmtId="170" fontId="74" fillId="0" borderId="0" xfId="0" applyNumberFormat="1" applyFont="1"/>
    <xf numFmtId="0" fontId="74" fillId="0" borderId="0" xfId="0" applyFont="1"/>
    <xf numFmtId="0" fontId="54" fillId="15" borderId="50" xfId="0" applyFont="1" applyFill="1" applyBorder="1" applyAlignment="1">
      <alignment horizontal="left" vertical="center" wrapText="1" readingOrder="1"/>
    </xf>
    <xf numFmtId="165" fontId="72" fillId="15" borderId="50" xfId="181" applyNumberFormat="1" applyFont="1" applyFill="1" applyBorder="1" applyAlignment="1">
      <alignment horizontal="right" vertical="center"/>
    </xf>
    <xf numFmtId="168" fontId="72" fillId="15" borderId="50" xfId="181" applyNumberFormat="1" applyFont="1" applyFill="1" applyBorder="1" applyAlignment="1">
      <alignment horizontal="center" vertical="center"/>
    </xf>
    <xf numFmtId="165" fontId="73" fillId="15" borderId="50" xfId="181" applyNumberFormat="1" applyFont="1" applyFill="1" applyBorder="1" applyAlignment="1">
      <alignment horizontal="right" vertical="center"/>
    </xf>
    <xf numFmtId="169" fontId="74" fillId="0" borderId="0" xfId="0" applyNumberFormat="1" applyFont="1" applyAlignment="1">
      <alignment horizontal="right"/>
    </xf>
    <xf numFmtId="0" fontId="75" fillId="16" borderId="50" xfId="0" applyFont="1" applyFill="1" applyBorder="1" applyAlignment="1">
      <alignment horizontal="left" vertical="center" wrapText="1" readingOrder="1"/>
    </xf>
    <xf numFmtId="168" fontId="53" fillId="16" borderId="50" xfId="181" applyNumberFormat="1" applyFont="1" applyFill="1" applyBorder="1" applyAlignment="1">
      <alignment horizontal="center" vertical="center"/>
    </xf>
    <xf numFmtId="168" fontId="54" fillId="16" borderId="50" xfId="181" applyNumberFormat="1" applyFont="1" applyFill="1" applyBorder="1" applyAlignment="1">
      <alignment horizontal="center" vertical="center"/>
    </xf>
    <xf numFmtId="168" fontId="31" fillId="16" borderId="50" xfId="181" applyNumberFormat="1" applyFont="1" applyFill="1" applyBorder="1" applyAlignment="1">
      <alignment horizontal="center" vertical="center"/>
    </xf>
    <xf numFmtId="165" fontId="53" fillId="16" borderId="50" xfId="181" applyNumberFormat="1" applyFont="1" applyFill="1" applyBorder="1" applyAlignment="1">
      <alignment horizontal="right" vertical="center"/>
    </xf>
    <xf numFmtId="165" fontId="54" fillId="16" borderId="50" xfId="181" applyNumberFormat="1" applyFont="1" applyFill="1" applyBorder="1" applyAlignment="1">
      <alignment horizontal="right" vertical="center"/>
    </xf>
    <xf numFmtId="0" fontId="74" fillId="0" borderId="0" xfId="0" applyFont="1" applyFill="1"/>
    <xf numFmtId="170" fontId="74" fillId="0" borderId="0" xfId="0" applyNumberFormat="1" applyFont="1" applyAlignment="1">
      <alignment horizontal="left" wrapText="1" readingOrder="1"/>
    </xf>
    <xf numFmtId="0" fontId="74" fillId="0" borderId="74" xfId="0" applyFont="1" applyBorder="1" applyAlignment="1"/>
    <xf numFmtId="167" fontId="58" fillId="0" borderId="0" xfId="181" applyNumberFormat="1" applyFont="1" applyFill="1" applyBorder="1" applyAlignment="1">
      <alignment horizontal="center" vertical="center"/>
    </xf>
    <xf numFmtId="168" fontId="74" fillId="0" borderId="0" xfId="0" applyNumberFormat="1" applyFont="1"/>
    <xf numFmtId="168" fontId="74" fillId="7" borderId="0" xfId="0" applyNumberFormat="1" applyFont="1" applyFill="1"/>
    <xf numFmtId="167" fontId="74" fillId="0" borderId="74" xfId="181" applyNumberFormat="1" applyFont="1" applyFill="1" applyBorder="1" applyAlignment="1">
      <alignment horizontal="center"/>
    </xf>
    <xf numFmtId="167" fontId="74" fillId="7" borderId="74" xfId="181" applyNumberFormat="1" applyFont="1" applyFill="1" applyBorder="1" applyAlignment="1">
      <alignment horizontal="center"/>
    </xf>
    <xf numFmtId="168" fontId="58" fillId="0" borderId="0" xfId="181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 readingOrder="1"/>
    </xf>
    <xf numFmtId="167" fontId="56" fillId="0" borderId="0" xfId="181" applyNumberFormat="1" applyFont="1" applyFill="1" applyBorder="1" applyAlignment="1">
      <alignment horizontal="center" vertical="center"/>
    </xf>
    <xf numFmtId="168" fontId="56" fillId="0" borderId="0" xfId="181" applyNumberFormat="1" applyFont="1" applyAlignment="1">
      <alignment horizontal="center" vertical="center"/>
    </xf>
    <xf numFmtId="168" fontId="56" fillId="7" borderId="0" xfId="181" applyNumberFormat="1" applyFont="1" applyFill="1" applyAlignment="1">
      <alignment horizontal="center" vertical="center"/>
    </xf>
    <xf numFmtId="168" fontId="52" fillId="0" borderId="0" xfId="181" applyNumberFormat="1" applyFont="1" applyFill="1" applyAlignment="1">
      <alignment horizontal="center"/>
    </xf>
    <xf numFmtId="168" fontId="52" fillId="0" borderId="0" xfId="0" applyNumberFormat="1" applyFont="1" applyFill="1" applyAlignment="1">
      <alignment horizontal="center"/>
    </xf>
    <xf numFmtId="168" fontId="52" fillId="0" borderId="0" xfId="0" applyNumberFormat="1" applyFont="1" applyAlignment="1">
      <alignment horizontal="center"/>
    </xf>
    <xf numFmtId="168" fontId="52" fillId="7" borderId="0" xfId="0" applyNumberFormat="1" applyFont="1" applyFill="1" applyAlignment="1">
      <alignment horizontal="center"/>
    </xf>
    <xf numFmtId="168" fontId="52" fillId="0" borderId="0" xfId="0" applyNumberFormat="1" applyFont="1" applyFill="1" applyBorder="1" applyAlignment="1">
      <alignment horizontal="center"/>
    </xf>
    <xf numFmtId="168" fontId="52" fillId="0" borderId="0" xfId="0" applyNumberFormat="1" applyFont="1" applyBorder="1" applyAlignment="1">
      <alignment horizontal="center"/>
    </xf>
    <xf numFmtId="0" fontId="76" fillId="0" borderId="0" xfId="0" applyFont="1" applyAlignment="1">
      <alignment horizontal="left" wrapText="1" readingOrder="1"/>
    </xf>
    <xf numFmtId="0" fontId="77" fillId="0" borderId="0" xfId="0" applyFont="1" applyBorder="1"/>
    <xf numFmtId="0" fontId="77" fillId="0" borderId="0" xfId="0" applyFont="1"/>
    <xf numFmtId="171" fontId="77" fillId="0" borderId="0" xfId="0" applyNumberFormat="1" applyFont="1" applyBorder="1"/>
    <xf numFmtId="0" fontId="77" fillId="7" borderId="0" xfId="0" applyFont="1" applyFill="1"/>
    <xf numFmtId="0" fontId="77" fillId="0" borderId="0" xfId="0" applyFont="1" applyAlignment="1">
      <alignment horizontal="left" vertical="center" wrapText="1" readingOrder="1"/>
    </xf>
    <xf numFmtId="164" fontId="77" fillId="0" borderId="0" xfId="181" applyFont="1"/>
    <xf numFmtId="170" fontId="77" fillId="0" borderId="0" xfId="0" applyNumberFormat="1" applyFont="1"/>
    <xf numFmtId="170" fontId="77" fillId="7" borderId="0" xfId="0" applyNumberFormat="1" applyFont="1" applyFill="1"/>
    <xf numFmtId="168" fontId="77" fillId="0" borderId="0" xfId="181" applyNumberFormat="1" applyFont="1"/>
    <xf numFmtId="164" fontId="77" fillId="7" borderId="0" xfId="181" applyFont="1" applyFill="1"/>
    <xf numFmtId="167" fontId="55" fillId="8" borderId="57" xfId="181" applyNumberFormat="1" applyFont="1" applyFill="1" applyBorder="1" applyAlignment="1">
      <alignment horizontal="center" vertical="center" wrapText="1"/>
    </xf>
    <xf numFmtId="167" fontId="55" fillId="8" borderId="51" xfId="181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55" xfId="0" applyFont="1" applyBorder="1" applyAlignment="1">
      <alignment horizontal="right"/>
    </xf>
    <xf numFmtId="0" fontId="54" fillId="8" borderId="56" xfId="0" applyFont="1" applyFill="1" applyBorder="1" applyAlignment="1">
      <alignment horizontal="center" vertical="center" wrapText="1" readingOrder="1"/>
    </xf>
    <xf numFmtId="0" fontId="54" fillId="8" borderId="57" xfId="0" applyFont="1" applyFill="1" applyBorder="1" applyAlignment="1">
      <alignment horizontal="center" vertical="center" wrapText="1" readingOrder="1"/>
    </xf>
    <xf numFmtId="0" fontId="54" fillId="8" borderId="51" xfId="0" applyFont="1" applyFill="1" applyBorder="1" applyAlignment="1">
      <alignment horizontal="center" vertical="center" wrapText="1" readingOrder="1"/>
    </xf>
    <xf numFmtId="167" fontId="55" fillId="8" borderId="52" xfId="181" applyNumberFormat="1" applyFont="1" applyFill="1" applyBorder="1" applyAlignment="1">
      <alignment horizontal="center" vertical="center"/>
    </xf>
    <xf numFmtId="167" fontId="55" fillId="8" borderId="53" xfId="181" applyNumberFormat="1" applyFont="1" applyFill="1" applyBorder="1" applyAlignment="1">
      <alignment horizontal="center" vertical="center"/>
    </xf>
    <xf numFmtId="167" fontId="55" fillId="8" borderId="54" xfId="181" applyNumberFormat="1" applyFont="1" applyFill="1" applyBorder="1" applyAlignment="1">
      <alignment horizontal="center" vertical="center"/>
    </xf>
    <xf numFmtId="0" fontId="55" fillId="8" borderId="56" xfId="181" applyNumberFormat="1" applyFont="1" applyFill="1" applyBorder="1" applyAlignment="1">
      <alignment horizontal="center" vertical="center" wrapText="1"/>
    </xf>
    <xf numFmtId="0" fontId="55" fillId="8" borderId="57" xfId="181" applyNumberFormat="1" applyFont="1" applyFill="1" applyBorder="1" applyAlignment="1">
      <alignment horizontal="center" vertical="center" wrapText="1"/>
    </xf>
    <xf numFmtId="0" fontId="55" fillId="8" borderId="51" xfId="181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 applyProtection="1">
      <alignment horizontal="center" vertical="center"/>
      <protection locked="0"/>
    </xf>
    <xf numFmtId="165" fontId="45" fillId="7" borderId="0" xfId="179" applyNumberFormat="1" applyFont="1" applyFill="1" applyBorder="1" applyAlignment="1" applyProtection="1">
      <alignment horizontal="center" vertical="center"/>
    </xf>
    <xf numFmtId="165" fontId="45" fillId="7" borderId="55" xfId="179" applyNumberFormat="1" applyFont="1" applyFill="1" applyBorder="1" applyAlignment="1" applyProtection="1">
      <alignment horizontal="center" vertical="center"/>
    </xf>
    <xf numFmtId="165" fontId="44" fillId="7" borderId="0" xfId="160" applyNumberFormat="1" applyFont="1" applyFill="1" applyBorder="1" applyAlignment="1" applyProtection="1">
      <alignment horizontal="center" vertical="center"/>
    </xf>
    <xf numFmtId="4" fontId="44" fillId="7" borderId="55" xfId="0" applyNumberFormat="1" applyFont="1" applyFill="1" applyBorder="1" applyAlignment="1">
      <alignment horizontal="center"/>
    </xf>
    <xf numFmtId="49" fontId="44" fillId="7" borderId="0" xfId="174" applyNumberFormat="1" applyFont="1" applyFill="1" applyAlignment="1" applyProtection="1">
      <alignment horizontal="center"/>
    </xf>
    <xf numFmtId="165" fontId="25" fillId="7" borderId="0" xfId="16" applyNumberFormat="1" applyFont="1" applyFill="1" applyBorder="1" applyAlignment="1" applyProtection="1">
      <alignment horizontal="left" vertical="center"/>
    </xf>
    <xf numFmtId="0" fontId="26" fillId="7" borderId="0" xfId="129" applyNumberFormat="1" applyFont="1" applyFill="1" applyProtection="1">
      <alignment horizontal="center"/>
    </xf>
    <xf numFmtId="49" fontId="26" fillId="7" borderId="50" xfId="135" applyNumberFormat="1" applyFont="1" applyFill="1" applyBorder="1" applyAlignment="1">
      <alignment horizontal="center" wrapText="1"/>
    </xf>
    <xf numFmtId="0" fontId="25" fillId="7" borderId="0" xfId="0" applyFont="1" applyFill="1" applyAlignment="1">
      <alignment horizontal="center" wrapText="1"/>
    </xf>
    <xf numFmtId="0" fontId="26" fillId="7" borderId="0" xfId="0" applyFont="1" applyFill="1" applyAlignment="1">
      <alignment horizontal="center"/>
    </xf>
    <xf numFmtId="0" fontId="26" fillId="7" borderId="0" xfId="0" applyFont="1" applyFill="1" applyAlignment="1">
      <alignment horizontal="left" indent="11"/>
    </xf>
    <xf numFmtId="10" fontId="26" fillId="7" borderId="0" xfId="0" applyNumberFormat="1" applyFont="1" applyFill="1" applyAlignment="1">
      <alignment horizontal="center" wrapText="1"/>
    </xf>
    <xf numFmtId="0" fontId="26" fillId="7" borderId="0" xfId="0" applyFont="1" applyFill="1" applyBorder="1" applyAlignment="1">
      <alignment horizontal="left" indent="11"/>
    </xf>
    <xf numFmtId="49" fontId="27" fillId="7" borderId="50" xfId="110" applyNumberFormat="1" applyFont="1" applyFill="1" applyBorder="1" applyAlignment="1" applyProtection="1">
      <alignment vertical="center" wrapText="1"/>
    </xf>
    <xf numFmtId="49" fontId="27" fillId="7" borderId="50" xfId="110" applyNumberFormat="1" applyFont="1" applyFill="1" applyBorder="1" applyAlignment="1">
      <alignment vertical="center" wrapText="1"/>
    </xf>
    <xf numFmtId="49" fontId="26" fillId="7" borderId="50" xfId="110" applyNumberFormat="1" applyFont="1" applyFill="1" applyBorder="1" applyProtection="1">
      <alignment horizontal="center" vertical="center" wrapText="1"/>
    </xf>
    <xf numFmtId="49" fontId="26" fillId="7" borderId="50" xfId="110" applyNumberFormat="1" applyFont="1" applyFill="1" applyBorder="1">
      <alignment horizontal="center" vertical="center" wrapText="1"/>
    </xf>
    <xf numFmtId="0" fontId="26" fillId="7" borderId="50" xfId="0" applyFont="1" applyFill="1" applyBorder="1" applyAlignment="1" applyProtection="1">
      <alignment horizontal="center"/>
      <protection locked="0"/>
    </xf>
    <xf numFmtId="4" fontId="25" fillId="7" borderId="50" xfId="0" applyNumberFormat="1" applyFont="1" applyFill="1" applyBorder="1" applyAlignment="1">
      <alignment horizontal="center"/>
    </xf>
    <xf numFmtId="0" fontId="26" fillId="7" borderId="50" xfId="0" applyFont="1" applyFill="1" applyBorder="1" applyAlignment="1">
      <alignment horizontal="center"/>
    </xf>
    <xf numFmtId="165" fontId="46" fillId="7" borderId="55" xfId="0" applyNumberFormat="1" applyFont="1" applyFill="1" applyBorder="1" applyAlignment="1">
      <alignment horizontal="center"/>
    </xf>
    <xf numFmtId="165" fontId="29" fillId="7" borderId="52" xfId="0" applyNumberFormat="1" applyFont="1" applyFill="1" applyBorder="1" applyAlignment="1">
      <alignment horizontal="center" vertical="center"/>
    </xf>
    <xf numFmtId="165" fontId="29" fillId="7" borderId="53" xfId="0" applyNumberFormat="1" applyFont="1" applyFill="1" applyBorder="1" applyAlignment="1">
      <alignment horizontal="center" vertical="center"/>
    </xf>
    <xf numFmtId="165" fontId="29" fillId="7" borderId="54" xfId="0" applyNumberFormat="1" applyFont="1" applyFill="1" applyBorder="1" applyAlignment="1">
      <alignment horizontal="center" vertical="center"/>
    </xf>
    <xf numFmtId="165" fontId="39" fillId="7" borderId="0" xfId="0" applyNumberFormat="1" applyFont="1" applyFill="1" applyBorder="1" applyAlignment="1">
      <alignment horizontal="center"/>
    </xf>
    <xf numFmtId="165" fontId="14" fillId="7" borderId="0" xfId="0" applyNumberFormat="1" applyFont="1" applyFill="1" applyBorder="1" applyAlignment="1"/>
    <xf numFmtId="165" fontId="33" fillId="7" borderId="52" xfId="0" applyNumberFormat="1" applyFont="1" applyFill="1" applyBorder="1" applyAlignment="1">
      <alignment horizontal="center" vertical="center" wrapText="1"/>
    </xf>
    <xf numFmtId="165" fontId="33" fillId="7" borderId="54" xfId="0" applyNumberFormat="1" applyFont="1" applyFill="1" applyBorder="1" applyAlignment="1">
      <alignment horizontal="center" vertical="center" wrapText="1"/>
    </xf>
    <xf numFmtId="3" fontId="33" fillId="7" borderId="52" xfId="0" applyNumberFormat="1" applyFont="1" applyFill="1" applyBorder="1" applyAlignment="1">
      <alignment horizontal="center" vertical="center" wrapText="1"/>
    </xf>
    <xf numFmtId="3" fontId="33" fillId="7" borderId="54" xfId="0" applyNumberFormat="1" applyFont="1" applyFill="1" applyBorder="1" applyAlignment="1">
      <alignment horizontal="center" vertical="center" wrapText="1"/>
    </xf>
    <xf numFmtId="165" fontId="14" fillId="7" borderId="52" xfId="0" applyNumberFormat="1" applyFont="1" applyFill="1" applyBorder="1" applyAlignment="1">
      <alignment vertical="center"/>
    </xf>
    <xf numFmtId="0" fontId="14" fillId="7" borderId="54" xfId="0" applyFont="1" applyFill="1" applyBorder="1" applyAlignment="1">
      <alignment vertical="center"/>
    </xf>
    <xf numFmtId="165" fontId="35" fillId="7" borderId="52" xfId="0" applyNumberFormat="1" applyFont="1" applyFill="1" applyBorder="1" applyAlignment="1">
      <alignment horizontal="justify" vertical="center" wrapText="1"/>
    </xf>
    <xf numFmtId="0" fontId="37" fillId="7" borderId="54" xfId="0" applyFont="1" applyFill="1" applyBorder="1" applyAlignment="1">
      <alignment vertical="center" wrapText="1"/>
    </xf>
    <xf numFmtId="165" fontId="29" fillId="7" borderId="50" xfId="0" applyNumberFormat="1" applyFont="1" applyFill="1" applyBorder="1" applyAlignment="1">
      <alignment horizontal="center"/>
    </xf>
    <xf numFmtId="165" fontId="36" fillId="7" borderId="56" xfId="181" applyNumberFormat="1" applyFont="1" applyFill="1" applyBorder="1" applyAlignment="1">
      <alignment horizontal="center" vertical="center" wrapText="1"/>
    </xf>
    <xf numFmtId="165" fontId="14" fillId="7" borderId="51" xfId="0" applyNumberFormat="1" applyFont="1" applyFill="1" applyBorder="1" applyAlignment="1">
      <alignment horizontal="center" vertical="center" wrapText="1"/>
    </xf>
    <xf numFmtId="165" fontId="41" fillId="7" borderId="0" xfId="181" applyNumberFormat="1" applyFont="1" applyFill="1" applyBorder="1" applyAlignment="1">
      <alignment horizontal="center" vertical="center" wrapText="1"/>
    </xf>
    <xf numFmtId="165" fontId="33" fillId="7" borderId="56" xfId="181" applyNumberFormat="1" applyFont="1" applyFill="1" applyBorder="1" applyAlignment="1">
      <alignment horizontal="center" vertical="center" wrapText="1"/>
    </xf>
    <xf numFmtId="165" fontId="33" fillId="7" borderId="51" xfId="181" applyNumberFormat="1" applyFont="1" applyFill="1" applyBorder="1" applyAlignment="1">
      <alignment horizontal="center" vertical="center" wrapText="1"/>
    </xf>
    <xf numFmtId="165" fontId="29" fillId="7" borderId="57" xfId="181" applyNumberFormat="1" applyFont="1" applyFill="1" applyBorder="1" applyAlignment="1">
      <alignment horizontal="center" vertical="center" wrapText="1"/>
    </xf>
  </cellXfs>
  <cellStyles count="383">
    <cellStyle name="br" xfId="1"/>
    <cellStyle name="br 2" xfId="358"/>
    <cellStyle name="col" xfId="2"/>
    <cellStyle name="col 2" xfId="357"/>
    <cellStyle name="style0" xfId="3"/>
    <cellStyle name="style0 2" xfId="359"/>
    <cellStyle name="td" xfId="4"/>
    <cellStyle name="td 2" xfId="360"/>
    <cellStyle name="tr" xfId="5"/>
    <cellStyle name="tr 2" xfId="356"/>
    <cellStyle name="xl100" xfId="6"/>
    <cellStyle name="xl100 2" xfId="257"/>
    <cellStyle name="xl101" xfId="7"/>
    <cellStyle name="xl101 2" xfId="268"/>
    <cellStyle name="xl102" xfId="8"/>
    <cellStyle name="xl102 2" xfId="243"/>
    <cellStyle name="xl103" xfId="9"/>
    <cellStyle name="xl103 2" xfId="250"/>
    <cellStyle name="xl104" xfId="10"/>
    <cellStyle name="xl104 2" xfId="264"/>
    <cellStyle name="xl105" xfId="11"/>
    <cellStyle name="xl105 2" xfId="258"/>
    <cellStyle name="xl106" xfId="12"/>
    <cellStyle name="xl106 2" xfId="246"/>
    <cellStyle name="xl107" xfId="13"/>
    <cellStyle name="xl107 2" xfId="251"/>
    <cellStyle name="xl108" xfId="14"/>
    <cellStyle name="xl108 2" xfId="265"/>
    <cellStyle name="xl109" xfId="15"/>
    <cellStyle name="xl109 2" xfId="244"/>
    <cellStyle name="xl110" xfId="16"/>
    <cellStyle name="xl110 2" xfId="372"/>
    <cellStyle name="xl111" xfId="17"/>
    <cellStyle name="xl111 2" xfId="252"/>
    <cellStyle name="xl112" xfId="18"/>
    <cellStyle name="xl112 2" xfId="255"/>
    <cellStyle name="xl113" xfId="19"/>
    <cellStyle name="xl113 2" xfId="373"/>
    <cellStyle name="xl114" xfId="20"/>
    <cellStyle name="xl114 2" xfId="266"/>
    <cellStyle name="xl115" xfId="21"/>
    <cellStyle name="xl115 2" xfId="374"/>
    <cellStyle name="xl116" xfId="22"/>
    <cellStyle name="xl116 2" xfId="375"/>
    <cellStyle name="xl117" xfId="23"/>
    <cellStyle name="xl117 2" xfId="376"/>
    <cellStyle name="xl118" xfId="24"/>
    <cellStyle name="xl118 2" xfId="377"/>
    <cellStyle name="xl119" xfId="25"/>
    <cellStyle name="xl119 2" xfId="253"/>
    <cellStyle name="xl120" xfId="26"/>
    <cellStyle name="xl120 2" xfId="267"/>
    <cellStyle name="xl121" xfId="27"/>
    <cellStyle name="xl121 2" xfId="259"/>
    <cellStyle name="xl122" xfId="28"/>
    <cellStyle name="xl122 2" xfId="378"/>
    <cellStyle name="xl123" xfId="29"/>
    <cellStyle name="xl123 2" xfId="269"/>
    <cellStyle name="xl124" xfId="30"/>
    <cellStyle name="xl124 2" xfId="247"/>
    <cellStyle name="xl125" xfId="31"/>
    <cellStyle name="xl125 2" xfId="248"/>
    <cellStyle name="xl126" xfId="32"/>
    <cellStyle name="xl126 2" xfId="271"/>
    <cellStyle name="xl127" xfId="33"/>
    <cellStyle name="xl127 2" xfId="272"/>
    <cellStyle name="xl128" xfId="34"/>
    <cellStyle name="xl128 2" xfId="274"/>
    <cellStyle name="xl129" xfId="35"/>
    <cellStyle name="xl129 2" xfId="278"/>
    <cellStyle name="xl130" xfId="36"/>
    <cellStyle name="xl130 2" xfId="281"/>
    <cellStyle name="xl131" xfId="37"/>
    <cellStyle name="xl131 2" xfId="379"/>
    <cellStyle name="xl132" xfId="38"/>
    <cellStyle name="xl132 2" xfId="283"/>
    <cellStyle name="xl133" xfId="39"/>
    <cellStyle name="xl133 2" xfId="270"/>
    <cellStyle name="xl134" xfId="40"/>
    <cellStyle name="xl134 2" xfId="273"/>
    <cellStyle name="xl135" xfId="41"/>
    <cellStyle name="xl135 2" xfId="279"/>
    <cellStyle name="xl136" xfId="42"/>
    <cellStyle name="xl136 2" xfId="284"/>
    <cellStyle name="xl137" xfId="43"/>
    <cellStyle name="xl137 2" xfId="380"/>
    <cellStyle name="xl138" xfId="44"/>
    <cellStyle name="xl138 2" xfId="285"/>
    <cellStyle name="xl139" xfId="45"/>
    <cellStyle name="xl139 2" xfId="275"/>
    <cellStyle name="xl140" xfId="46"/>
    <cellStyle name="xl140 2" xfId="280"/>
    <cellStyle name="xl141" xfId="47"/>
    <cellStyle name="xl141 2" xfId="282"/>
    <cellStyle name="xl142" xfId="48"/>
    <cellStyle name="xl142 2" xfId="381"/>
    <cellStyle name="xl143" xfId="49"/>
    <cellStyle name="xl143 2" xfId="286"/>
    <cellStyle name="xl144" xfId="50"/>
    <cellStyle name="xl144 2" xfId="382"/>
    <cellStyle name="xl145" xfId="51"/>
    <cellStyle name="xl145 2" xfId="276"/>
    <cellStyle name="xl146" xfId="52"/>
    <cellStyle name="xl146 2" xfId="277"/>
    <cellStyle name="xl147" xfId="53"/>
    <cellStyle name="xl147 2" xfId="287"/>
    <cellStyle name="xl148" xfId="54"/>
    <cellStyle name="xl148 2" xfId="311"/>
    <cellStyle name="xl149" xfId="55"/>
    <cellStyle name="xl149 2" xfId="315"/>
    <cellStyle name="xl150" xfId="56"/>
    <cellStyle name="xl150 2" xfId="319"/>
    <cellStyle name="xl151" xfId="57"/>
    <cellStyle name="xl151 2" xfId="325"/>
    <cellStyle name="xl152" xfId="58"/>
    <cellStyle name="xl152 2" xfId="326"/>
    <cellStyle name="xl153" xfId="59"/>
    <cellStyle name="xl153 2" xfId="327"/>
    <cellStyle name="xl154" xfId="60"/>
    <cellStyle name="xl154 2" xfId="329"/>
    <cellStyle name="xl155" xfId="61"/>
    <cellStyle name="xl155 2" xfId="352"/>
    <cellStyle name="xl156" xfId="62"/>
    <cellStyle name="xl156 2" xfId="353"/>
    <cellStyle name="xl157" xfId="63"/>
    <cellStyle name="xl157 2" xfId="354"/>
    <cellStyle name="xl158" xfId="64"/>
    <cellStyle name="xl158 2" xfId="288"/>
    <cellStyle name="xl159" xfId="65"/>
    <cellStyle name="xl159 2" xfId="293"/>
    <cellStyle name="xl160" xfId="66"/>
    <cellStyle name="xl160 2" xfId="295"/>
    <cellStyle name="xl161" xfId="67"/>
    <cellStyle name="xl161 2" xfId="297"/>
    <cellStyle name="xl162" xfId="68"/>
    <cellStyle name="xl162 2" xfId="302"/>
    <cellStyle name="xl163" xfId="69"/>
    <cellStyle name="xl163 2" xfId="304"/>
    <cellStyle name="xl164" xfId="70"/>
    <cellStyle name="xl164 2" xfId="306"/>
    <cellStyle name="xl165" xfId="71"/>
    <cellStyle name="xl165 2" xfId="307"/>
    <cellStyle name="xl166" xfId="72"/>
    <cellStyle name="xl166 2" xfId="312"/>
    <cellStyle name="xl167" xfId="73"/>
    <cellStyle name="xl167 2" xfId="316"/>
    <cellStyle name="xl168" xfId="74"/>
    <cellStyle name="xl168 2" xfId="320"/>
    <cellStyle name="xl169" xfId="75"/>
    <cellStyle name="xl169 2" xfId="328"/>
    <cellStyle name="xl170" xfId="76"/>
    <cellStyle name="xl170 2" xfId="331"/>
    <cellStyle name="xl171" xfId="77"/>
    <cellStyle name="xl171 2" xfId="335"/>
    <cellStyle name="xl172" xfId="78"/>
    <cellStyle name="xl172 2" xfId="339"/>
    <cellStyle name="xl173" xfId="79"/>
    <cellStyle name="xl173 2" xfId="343"/>
    <cellStyle name="xl174" xfId="80"/>
    <cellStyle name="xl174 2" xfId="294"/>
    <cellStyle name="xl175" xfId="81"/>
    <cellStyle name="xl175 2" xfId="296"/>
    <cellStyle name="xl176" xfId="82"/>
    <cellStyle name="xl176 2" xfId="298"/>
    <cellStyle name="xl177" xfId="83"/>
    <cellStyle name="xl177 2" xfId="303"/>
    <cellStyle name="xl178" xfId="84"/>
    <cellStyle name="xl178 2" xfId="305"/>
    <cellStyle name="xl179" xfId="85"/>
    <cellStyle name="xl179 2" xfId="308"/>
    <cellStyle name="xl180" xfId="86"/>
    <cellStyle name="xl180 2" xfId="313"/>
    <cellStyle name="xl181" xfId="87"/>
    <cellStyle name="xl181 2" xfId="317"/>
    <cellStyle name="xl182" xfId="88"/>
    <cellStyle name="xl182 2" xfId="321"/>
    <cellStyle name="xl183" xfId="89"/>
    <cellStyle name="xl183 2" xfId="323"/>
    <cellStyle name="xl184" xfId="90"/>
    <cellStyle name="xl184 2" xfId="330"/>
    <cellStyle name="xl185" xfId="91"/>
    <cellStyle name="xl185 2" xfId="332"/>
    <cellStyle name="xl186" xfId="92"/>
    <cellStyle name="xl186 2" xfId="333"/>
    <cellStyle name="xl187" xfId="93"/>
    <cellStyle name="xl187 2" xfId="334"/>
    <cellStyle name="xl188" xfId="94"/>
    <cellStyle name="xl188 2" xfId="336"/>
    <cellStyle name="xl189" xfId="95"/>
    <cellStyle name="xl189 2" xfId="337"/>
    <cellStyle name="xl190" xfId="96"/>
    <cellStyle name="xl190 2" xfId="338"/>
    <cellStyle name="xl191" xfId="97"/>
    <cellStyle name="xl191 2" xfId="340"/>
    <cellStyle name="xl192" xfId="98"/>
    <cellStyle name="xl192 2" xfId="341"/>
    <cellStyle name="xl193" xfId="99"/>
    <cellStyle name="xl193 2" xfId="342"/>
    <cellStyle name="xl194" xfId="100"/>
    <cellStyle name="xl194 2" xfId="344"/>
    <cellStyle name="xl195" xfId="101"/>
    <cellStyle name="xl195 2" xfId="345"/>
    <cellStyle name="xl196" xfId="348"/>
    <cellStyle name="xl197" xfId="350"/>
    <cellStyle name="xl198" xfId="351"/>
    <cellStyle name="xl199" xfId="289"/>
    <cellStyle name="xl200" xfId="291"/>
    <cellStyle name="xl201" xfId="299"/>
    <cellStyle name="xl202" xfId="309"/>
    <cellStyle name="xl203" xfId="314"/>
    <cellStyle name="xl204" xfId="318"/>
    <cellStyle name="xl205" xfId="322"/>
    <cellStyle name="xl206" xfId="355"/>
    <cellStyle name="xl207" xfId="292"/>
    <cellStyle name="xl208" xfId="346"/>
    <cellStyle name="xl209" xfId="349"/>
    <cellStyle name="xl21" xfId="102"/>
    <cellStyle name="xl21 2" xfId="361"/>
    <cellStyle name="xl210" xfId="347"/>
    <cellStyle name="xl211" xfId="300"/>
    <cellStyle name="xl212" xfId="290"/>
    <cellStyle name="xl213" xfId="301"/>
    <cellStyle name="xl214" xfId="310"/>
    <cellStyle name="xl215" xfId="324"/>
    <cellStyle name="xl22" xfId="103"/>
    <cellStyle name="xl22 2" xfId="183"/>
    <cellStyle name="xl23" xfId="104"/>
    <cellStyle name="xl23 2" xfId="190"/>
    <cellStyle name="xl24" xfId="105"/>
    <cellStyle name="xl24 2" xfId="194"/>
    <cellStyle name="xl25" xfId="106"/>
    <cellStyle name="xl25 2" xfId="201"/>
    <cellStyle name="xl26" xfId="107"/>
    <cellStyle name="xl26 2" xfId="216"/>
    <cellStyle name="xl27" xfId="108"/>
    <cellStyle name="xl27 2" xfId="188"/>
    <cellStyle name="xl28" xfId="109"/>
    <cellStyle name="xl28 2" xfId="362"/>
    <cellStyle name="xl29" xfId="110"/>
    <cellStyle name="xl29 2" xfId="218"/>
    <cellStyle name="xl30" xfId="111"/>
    <cellStyle name="xl30 2" xfId="220"/>
    <cellStyle name="xl31" xfId="112"/>
    <cellStyle name="xl31 2" xfId="363"/>
    <cellStyle name="xl32" xfId="113"/>
    <cellStyle name="xl32 2" xfId="222"/>
    <cellStyle name="xl33" xfId="114"/>
    <cellStyle name="xl33 2" xfId="228"/>
    <cellStyle name="xl34" xfId="115"/>
    <cellStyle name="xl34 2" xfId="233"/>
    <cellStyle name="xl35" xfId="116"/>
    <cellStyle name="xl35 2" xfId="364"/>
    <cellStyle name="xl36" xfId="117"/>
    <cellStyle name="xl36 2" xfId="184"/>
    <cellStyle name="xl37" xfId="118"/>
    <cellStyle name="xl37 2" xfId="195"/>
    <cellStyle name="xl38" xfId="119"/>
    <cellStyle name="xl38 2" xfId="208"/>
    <cellStyle name="xl39" xfId="120"/>
    <cellStyle name="xl39 2" xfId="210"/>
    <cellStyle name="xl40" xfId="121"/>
    <cellStyle name="xl40 2" xfId="212"/>
    <cellStyle name="xl41" xfId="122"/>
    <cellStyle name="xl41 2" xfId="365"/>
    <cellStyle name="xl42" xfId="123"/>
    <cellStyle name="xl42 2" xfId="223"/>
    <cellStyle name="xl43" xfId="124"/>
    <cellStyle name="xl43 2" xfId="229"/>
    <cellStyle name="xl44" xfId="125"/>
    <cellStyle name="xl44 2" xfId="234"/>
    <cellStyle name="xl45" xfId="126"/>
    <cellStyle name="xl45 2" xfId="366"/>
    <cellStyle name="xl46" xfId="127"/>
    <cellStyle name="xl46 2" xfId="237"/>
    <cellStyle name="xl47" xfId="128"/>
    <cellStyle name="xl47 2" xfId="202"/>
    <cellStyle name="xl48" xfId="129"/>
    <cellStyle name="xl48 2" xfId="213"/>
    <cellStyle name="xl49" xfId="130"/>
    <cellStyle name="xl49 2" xfId="205"/>
    <cellStyle name="xl50" xfId="131"/>
    <cellStyle name="xl50 2" xfId="224"/>
    <cellStyle name="xl51" xfId="132"/>
    <cellStyle name="xl51 2" xfId="230"/>
    <cellStyle name="xl52" xfId="133"/>
    <cellStyle name="xl52 2" xfId="235"/>
    <cellStyle name="xl53" xfId="134"/>
    <cellStyle name="xl53 2" xfId="219"/>
    <cellStyle name="xl54" xfId="135"/>
    <cellStyle name="xl54 2" xfId="221"/>
    <cellStyle name="xl55" xfId="136"/>
    <cellStyle name="xl55 2" xfId="367"/>
    <cellStyle name="xl56" xfId="137"/>
    <cellStyle name="xl56 2" xfId="225"/>
    <cellStyle name="xl57" xfId="138"/>
    <cellStyle name="xl57 2" xfId="238"/>
    <cellStyle name="xl58" xfId="139"/>
    <cellStyle name="xl58 2" xfId="240"/>
    <cellStyle name="xl59" xfId="140"/>
    <cellStyle name="xl59 2" xfId="185"/>
    <cellStyle name="xl60" xfId="141"/>
    <cellStyle name="xl60 2" xfId="191"/>
    <cellStyle name="xl61" xfId="142"/>
    <cellStyle name="xl61 2" xfId="196"/>
    <cellStyle name="xl62" xfId="143"/>
    <cellStyle name="xl62 2" xfId="203"/>
    <cellStyle name="xl63" xfId="144"/>
    <cellStyle name="xl63 2" xfId="186"/>
    <cellStyle name="xl64" xfId="145"/>
    <cellStyle name="xl64 2" xfId="192"/>
    <cellStyle name="xl65" xfId="146"/>
    <cellStyle name="xl65 2" xfId="197"/>
    <cellStyle name="xl66" xfId="147"/>
    <cellStyle name="xl66 2" xfId="204"/>
    <cellStyle name="xl67" xfId="148"/>
    <cellStyle name="xl67 2" xfId="207"/>
    <cellStyle name="xl68" xfId="149"/>
    <cellStyle name="xl68 2" xfId="209"/>
    <cellStyle name="xl69" xfId="150"/>
    <cellStyle name="xl69 2" xfId="211"/>
    <cellStyle name="xl70" xfId="151"/>
    <cellStyle name="xl70 2" xfId="214"/>
    <cellStyle name="xl71" xfId="152"/>
    <cellStyle name="xl71 2" xfId="215"/>
    <cellStyle name="xl72" xfId="153"/>
    <cellStyle name="xl72 2" xfId="217"/>
    <cellStyle name="xl73" xfId="154"/>
    <cellStyle name="xl73 2" xfId="187"/>
    <cellStyle name="xl74" xfId="155"/>
    <cellStyle name="xl74 2" xfId="193"/>
    <cellStyle name="xl75" xfId="156"/>
    <cellStyle name="xl75 2" xfId="198"/>
    <cellStyle name="xl76" xfId="157"/>
    <cellStyle name="xl76 2" xfId="226"/>
    <cellStyle name="xl77" xfId="158"/>
    <cellStyle name="xl77 2" xfId="231"/>
    <cellStyle name="xl78" xfId="159"/>
    <cellStyle name="xl78 2" xfId="368"/>
    <cellStyle name="xl79" xfId="160"/>
    <cellStyle name="xl79 2" xfId="227"/>
    <cellStyle name="xl80" xfId="161"/>
    <cellStyle name="xl80 2" xfId="232"/>
    <cellStyle name="xl81" xfId="162"/>
    <cellStyle name="xl81 2" xfId="369"/>
    <cellStyle name="xl82" xfId="163"/>
    <cellStyle name="xl82 2" xfId="236"/>
    <cellStyle name="xl83" xfId="164"/>
    <cellStyle name="xl83 2" xfId="370"/>
    <cellStyle name="xl84" xfId="165"/>
    <cellStyle name="xl84 2" xfId="239"/>
    <cellStyle name="xl85" xfId="166"/>
    <cellStyle name="xl85 2" xfId="189"/>
    <cellStyle name="xl86" xfId="167"/>
    <cellStyle name="xl86 2" xfId="199"/>
    <cellStyle name="xl87" xfId="168"/>
    <cellStyle name="xl87 2" xfId="206"/>
    <cellStyle name="xl88" xfId="169"/>
    <cellStyle name="xl88 2" xfId="200"/>
    <cellStyle name="xl89" xfId="170"/>
    <cellStyle name="xl89 2" xfId="241"/>
    <cellStyle name="xl90" xfId="171"/>
    <cellStyle name="xl90 2" xfId="245"/>
    <cellStyle name="xl91" xfId="172"/>
    <cellStyle name="xl91 2" xfId="249"/>
    <cellStyle name="xl92" xfId="173"/>
    <cellStyle name="xl92 2" xfId="260"/>
    <cellStyle name="xl93" xfId="174"/>
    <cellStyle name="xl93 2" xfId="262"/>
    <cellStyle name="xl94" xfId="175"/>
    <cellStyle name="xl94 2" xfId="256"/>
    <cellStyle name="xl95" xfId="176"/>
    <cellStyle name="xl95 2" xfId="242"/>
    <cellStyle name="xl96" xfId="177"/>
    <cellStyle name="xl96 2" xfId="254"/>
    <cellStyle name="xl97" xfId="178"/>
    <cellStyle name="xl97 2" xfId="261"/>
    <cellStyle name="xl98" xfId="179"/>
    <cellStyle name="xl98 2" xfId="263"/>
    <cellStyle name="xl99" xfId="180"/>
    <cellStyle name="xl99 2" xfId="371"/>
    <cellStyle name="Обычный" xfId="0" builtinId="0"/>
    <cellStyle name="Процентный" xfId="182" builtinId="5"/>
    <cellStyle name="Финансовый" xfId="181" builtinId="3"/>
  </cellStyles>
  <dxfs count="0"/>
  <tableStyles count="0"/>
  <colors>
    <mruColors>
      <color rgb="FF66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topLeftCell="A2" workbookViewId="0">
      <selection activeCell="C129" sqref="C129"/>
    </sheetView>
  </sheetViews>
  <sheetFormatPr defaultRowHeight="15" x14ac:dyDescent="0.25"/>
  <cols>
    <col min="1" max="1" width="38.28515625" style="154" customWidth="1"/>
    <col min="2" max="2" width="15.7109375" style="155" customWidth="1"/>
    <col min="3" max="3" width="14.5703125" style="155" customWidth="1"/>
    <col min="4" max="4" width="12.28515625" style="156" customWidth="1"/>
    <col min="5" max="5" width="12.140625" style="156" customWidth="1"/>
    <col min="6" max="6" width="14.85546875" style="155" customWidth="1"/>
    <col min="7" max="7" width="15" style="157" customWidth="1"/>
    <col min="8" max="8" width="12.28515625" style="156" customWidth="1"/>
    <col min="9" max="9" width="10.42578125" style="156" customWidth="1"/>
    <col min="10" max="10" width="13.7109375" style="155" customWidth="1"/>
    <col min="11" max="11" width="14" style="157" customWidth="1"/>
    <col min="12" max="12" width="12.140625" style="156" bestFit="1" customWidth="1"/>
    <col min="13" max="13" width="9.7109375" style="158" customWidth="1"/>
    <col min="14" max="14" width="16.7109375" style="158" customWidth="1"/>
    <col min="15" max="15" width="16.42578125" style="158" customWidth="1"/>
    <col min="16" max="16" width="0.42578125" style="158" customWidth="1"/>
    <col min="17" max="17" width="12.7109375" style="158" hidden="1" customWidth="1"/>
    <col min="18" max="256" width="9.140625" style="158"/>
    <col min="257" max="257" width="38.28515625" style="158" customWidth="1"/>
    <col min="258" max="258" width="15.7109375" style="158" customWidth="1"/>
    <col min="259" max="259" width="14.5703125" style="158" customWidth="1"/>
    <col min="260" max="260" width="12.28515625" style="158" customWidth="1"/>
    <col min="261" max="261" width="12.140625" style="158" customWidth="1"/>
    <col min="262" max="262" width="14.85546875" style="158" customWidth="1"/>
    <col min="263" max="263" width="15" style="158" customWidth="1"/>
    <col min="264" max="264" width="12.28515625" style="158" customWidth="1"/>
    <col min="265" max="265" width="10.42578125" style="158" customWidth="1"/>
    <col min="266" max="266" width="13.7109375" style="158" customWidth="1"/>
    <col min="267" max="267" width="14" style="158" customWidth="1"/>
    <col min="268" max="268" width="12.140625" style="158" bestFit="1" customWidth="1"/>
    <col min="269" max="269" width="9.7109375" style="158" customWidth="1"/>
    <col min="270" max="270" width="16.7109375" style="158" customWidth="1"/>
    <col min="271" max="271" width="16.42578125" style="158" customWidth="1"/>
    <col min="272" max="272" width="0.42578125" style="158" customWidth="1"/>
    <col min="273" max="273" width="0" style="158" hidden="1" customWidth="1"/>
    <col min="274" max="512" width="9.140625" style="158"/>
    <col min="513" max="513" width="38.28515625" style="158" customWidth="1"/>
    <col min="514" max="514" width="15.7109375" style="158" customWidth="1"/>
    <col min="515" max="515" width="14.5703125" style="158" customWidth="1"/>
    <col min="516" max="516" width="12.28515625" style="158" customWidth="1"/>
    <col min="517" max="517" width="12.140625" style="158" customWidth="1"/>
    <col min="518" max="518" width="14.85546875" style="158" customWidth="1"/>
    <col min="519" max="519" width="15" style="158" customWidth="1"/>
    <col min="520" max="520" width="12.28515625" style="158" customWidth="1"/>
    <col min="521" max="521" width="10.42578125" style="158" customWidth="1"/>
    <col min="522" max="522" width="13.7109375" style="158" customWidth="1"/>
    <col min="523" max="523" width="14" style="158" customWidth="1"/>
    <col min="524" max="524" width="12.140625" style="158" bestFit="1" customWidth="1"/>
    <col min="525" max="525" width="9.7109375" style="158" customWidth="1"/>
    <col min="526" max="526" width="16.7109375" style="158" customWidth="1"/>
    <col min="527" max="527" width="16.42578125" style="158" customWidth="1"/>
    <col min="528" max="528" width="0.42578125" style="158" customWidth="1"/>
    <col min="529" max="529" width="0" style="158" hidden="1" customWidth="1"/>
    <col min="530" max="768" width="9.140625" style="158"/>
    <col min="769" max="769" width="38.28515625" style="158" customWidth="1"/>
    <col min="770" max="770" width="15.7109375" style="158" customWidth="1"/>
    <col min="771" max="771" width="14.5703125" style="158" customWidth="1"/>
    <col min="772" max="772" width="12.28515625" style="158" customWidth="1"/>
    <col min="773" max="773" width="12.140625" style="158" customWidth="1"/>
    <col min="774" max="774" width="14.85546875" style="158" customWidth="1"/>
    <col min="775" max="775" width="15" style="158" customWidth="1"/>
    <col min="776" max="776" width="12.28515625" style="158" customWidth="1"/>
    <col min="777" max="777" width="10.42578125" style="158" customWidth="1"/>
    <col min="778" max="778" width="13.7109375" style="158" customWidth="1"/>
    <col min="779" max="779" width="14" style="158" customWidth="1"/>
    <col min="780" max="780" width="12.140625" style="158" bestFit="1" customWidth="1"/>
    <col min="781" max="781" width="9.7109375" style="158" customWidth="1"/>
    <col min="782" max="782" width="16.7109375" style="158" customWidth="1"/>
    <col min="783" max="783" width="16.42578125" style="158" customWidth="1"/>
    <col min="784" max="784" width="0.42578125" style="158" customWidth="1"/>
    <col min="785" max="785" width="0" style="158" hidden="1" customWidth="1"/>
    <col min="786" max="1024" width="9.140625" style="158"/>
    <col min="1025" max="1025" width="38.28515625" style="158" customWidth="1"/>
    <col min="1026" max="1026" width="15.7109375" style="158" customWidth="1"/>
    <col min="1027" max="1027" width="14.5703125" style="158" customWidth="1"/>
    <col min="1028" max="1028" width="12.28515625" style="158" customWidth="1"/>
    <col min="1029" max="1029" width="12.140625" style="158" customWidth="1"/>
    <col min="1030" max="1030" width="14.85546875" style="158" customWidth="1"/>
    <col min="1031" max="1031" width="15" style="158" customWidth="1"/>
    <col min="1032" max="1032" width="12.28515625" style="158" customWidth="1"/>
    <col min="1033" max="1033" width="10.42578125" style="158" customWidth="1"/>
    <col min="1034" max="1034" width="13.7109375" style="158" customWidth="1"/>
    <col min="1035" max="1035" width="14" style="158" customWidth="1"/>
    <col min="1036" max="1036" width="12.140625" style="158" bestFit="1" customWidth="1"/>
    <col min="1037" max="1037" width="9.7109375" style="158" customWidth="1"/>
    <col min="1038" max="1038" width="16.7109375" style="158" customWidth="1"/>
    <col min="1039" max="1039" width="16.42578125" style="158" customWidth="1"/>
    <col min="1040" max="1040" width="0.42578125" style="158" customWidth="1"/>
    <col min="1041" max="1041" width="0" style="158" hidden="1" customWidth="1"/>
    <col min="1042" max="1280" width="9.140625" style="158"/>
    <col min="1281" max="1281" width="38.28515625" style="158" customWidth="1"/>
    <col min="1282" max="1282" width="15.7109375" style="158" customWidth="1"/>
    <col min="1283" max="1283" width="14.5703125" style="158" customWidth="1"/>
    <col min="1284" max="1284" width="12.28515625" style="158" customWidth="1"/>
    <col min="1285" max="1285" width="12.140625" style="158" customWidth="1"/>
    <col min="1286" max="1286" width="14.85546875" style="158" customWidth="1"/>
    <col min="1287" max="1287" width="15" style="158" customWidth="1"/>
    <col min="1288" max="1288" width="12.28515625" style="158" customWidth="1"/>
    <col min="1289" max="1289" width="10.42578125" style="158" customWidth="1"/>
    <col min="1290" max="1290" width="13.7109375" style="158" customWidth="1"/>
    <col min="1291" max="1291" width="14" style="158" customWidth="1"/>
    <col min="1292" max="1292" width="12.140625" style="158" bestFit="1" customWidth="1"/>
    <col min="1293" max="1293" width="9.7109375" style="158" customWidth="1"/>
    <col min="1294" max="1294" width="16.7109375" style="158" customWidth="1"/>
    <col min="1295" max="1295" width="16.42578125" style="158" customWidth="1"/>
    <col min="1296" max="1296" width="0.42578125" style="158" customWidth="1"/>
    <col min="1297" max="1297" width="0" style="158" hidden="1" customWidth="1"/>
    <col min="1298" max="1536" width="9.140625" style="158"/>
    <col min="1537" max="1537" width="38.28515625" style="158" customWidth="1"/>
    <col min="1538" max="1538" width="15.7109375" style="158" customWidth="1"/>
    <col min="1539" max="1539" width="14.5703125" style="158" customWidth="1"/>
    <col min="1540" max="1540" width="12.28515625" style="158" customWidth="1"/>
    <col min="1541" max="1541" width="12.140625" style="158" customWidth="1"/>
    <col min="1542" max="1542" width="14.85546875" style="158" customWidth="1"/>
    <col min="1543" max="1543" width="15" style="158" customWidth="1"/>
    <col min="1544" max="1544" width="12.28515625" style="158" customWidth="1"/>
    <col min="1545" max="1545" width="10.42578125" style="158" customWidth="1"/>
    <col min="1546" max="1546" width="13.7109375" style="158" customWidth="1"/>
    <col min="1547" max="1547" width="14" style="158" customWidth="1"/>
    <col min="1548" max="1548" width="12.140625" style="158" bestFit="1" customWidth="1"/>
    <col min="1549" max="1549" width="9.7109375" style="158" customWidth="1"/>
    <col min="1550" max="1550" width="16.7109375" style="158" customWidth="1"/>
    <col min="1551" max="1551" width="16.42578125" style="158" customWidth="1"/>
    <col min="1552" max="1552" width="0.42578125" style="158" customWidth="1"/>
    <col min="1553" max="1553" width="0" style="158" hidden="1" customWidth="1"/>
    <col min="1554" max="1792" width="9.140625" style="158"/>
    <col min="1793" max="1793" width="38.28515625" style="158" customWidth="1"/>
    <col min="1794" max="1794" width="15.7109375" style="158" customWidth="1"/>
    <col min="1795" max="1795" width="14.5703125" style="158" customWidth="1"/>
    <col min="1796" max="1796" width="12.28515625" style="158" customWidth="1"/>
    <col min="1797" max="1797" width="12.140625" style="158" customWidth="1"/>
    <col min="1798" max="1798" width="14.85546875" style="158" customWidth="1"/>
    <col min="1799" max="1799" width="15" style="158" customWidth="1"/>
    <col min="1800" max="1800" width="12.28515625" style="158" customWidth="1"/>
    <col min="1801" max="1801" width="10.42578125" style="158" customWidth="1"/>
    <col min="1802" max="1802" width="13.7109375" style="158" customWidth="1"/>
    <col min="1803" max="1803" width="14" style="158" customWidth="1"/>
    <col min="1804" max="1804" width="12.140625" style="158" bestFit="1" customWidth="1"/>
    <col min="1805" max="1805" width="9.7109375" style="158" customWidth="1"/>
    <col min="1806" max="1806" width="16.7109375" style="158" customWidth="1"/>
    <col min="1807" max="1807" width="16.42578125" style="158" customWidth="1"/>
    <col min="1808" max="1808" width="0.42578125" style="158" customWidth="1"/>
    <col min="1809" max="1809" width="0" style="158" hidden="1" customWidth="1"/>
    <col min="1810" max="2048" width="9.140625" style="158"/>
    <col min="2049" max="2049" width="38.28515625" style="158" customWidth="1"/>
    <col min="2050" max="2050" width="15.7109375" style="158" customWidth="1"/>
    <col min="2051" max="2051" width="14.5703125" style="158" customWidth="1"/>
    <col min="2052" max="2052" width="12.28515625" style="158" customWidth="1"/>
    <col min="2053" max="2053" width="12.140625" style="158" customWidth="1"/>
    <col min="2054" max="2054" width="14.85546875" style="158" customWidth="1"/>
    <col min="2055" max="2055" width="15" style="158" customWidth="1"/>
    <col min="2056" max="2056" width="12.28515625" style="158" customWidth="1"/>
    <col min="2057" max="2057" width="10.42578125" style="158" customWidth="1"/>
    <col min="2058" max="2058" width="13.7109375" style="158" customWidth="1"/>
    <col min="2059" max="2059" width="14" style="158" customWidth="1"/>
    <col min="2060" max="2060" width="12.140625" style="158" bestFit="1" customWidth="1"/>
    <col min="2061" max="2061" width="9.7109375" style="158" customWidth="1"/>
    <col min="2062" max="2062" width="16.7109375" style="158" customWidth="1"/>
    <col min="2063" max="2063" width="16.42578125" style="158" customWidth="1"/>
    <col min="2064" max="2064" width="0.42578125" style="158" customWidth="1"/>
    <col min="2065" max="2065" width="0" style="158" hidden="1" customWidth="1"/>
    <col min="2066" max="2304" width="9.140625" style="158"/>
    <col min="2305" max="2305" width="38.28515625" style="158" customWidth="1"/>
    <col min="2306" max="2306" width="15.7109375" style="158" customWidth="1"/>
    <col min="2307" max="2307" width="14.5703125" style="158" customWidth="1"/>
    <col min="2308" max="2308" width="12.28515625" style="158" customWidth="1"/>
    <col min="2309" max="2309" width="12.140625" style="158" customWidth="1"/>
    <col min="2310" max="2310" width="14.85546875" style="158" customWidth="1"/>
    <col min="2311" max="2311" width="15" style="158" customWidth="1"/>
    <col min="2312" max="2312" width="12.28515625" style="158" customWidth="1"/>
    <col min="2313" max="2313" width="10.42578125" style="158" customWidth="1"/>
    <col min="2314" max="2314" width="13.7109375" style="158" customWidth="1"/>
    <col min="2315" max="2315" width="14" style="158" customWidth="1"/>
    <col min="2316" max="2316" width="12.140625" style="158" bestFit="1" customWidth="1"/>
    <col min="2317" max="2317" width="9.7109375" style="158" customWidth="1"/>
    <col min="2318" max="2318" width="16.7109375" style="158" customWidth="1"/>
    <col min="2319" max="2319" width="16.42578125" style="158" customWidth="1"/>
    <col min="2320" max="2320" width="0.42578125" style="158" customWidth="1"/>
    <col min="2321" max="2321" width="0" style="158" hidden="1" customWidth="1"/>
    <col min="2322" max="2560" width="9.140625" style="158"/>
    <col min="2561" max="2561" width="38.28515625" style="158" customWidth="1"/>
    <col min="2562" max="2562" width="15.7109375" style="158" customWidth="1"/>
    <col min="2563" max="2563" width="14.5703125" style="158" customWidth="1"/>
    <col min="2564" max="2564" width="12.28515625" style="158" customWidth="1"/>
    <col min="2565" max="2565" width="12.140625" style="158" customWidth="1"/>
    <col min="2566" max="2566" width="14.85546875" style="158" customWidth="1"/>
    <col min="2567" max="2567" width="15" style="158" customWidth="1"/>
    <col min="2568" max="2568" width="12.28515625" style="158" customWidth="1"/>
    <col min="2569" max="2569" width="10.42578125" style="158" customWidth="1"/>
    <col min="2570" max="2570" width="13.7109375" style="158" customWidth="1"/>
    <col min="2571" max="2571" width="14" style="158" customWidth="1"/>
    <col min="2572" max="2572" width="12.140625" style="158" bestFit="1" customWidth="1"/>
    <col min="2573" max="2573" width="9.7109375" style="158" customWidth="1"/>
    <col min="2574" max="2574" width="16.7109375" style="158" customWidth="1"/>
    <col min="2575" max="2575" width="16.42578125" style="158" customWidth="1"/>
    <col min="2576" max="2576" width="0.42578125" style="158" customWidth="1"/>
    <col min="2577" max="2577" width="0" style="158" hidden="1" customWidth="1"/>
    <col min="2578" max="2816" width="9.140625" style="158"/>
    <col min="2817" max="2817" width="38.28515625" style="158" customWidth="1"/>
    <col min="2818" max="2818" width="15.7109375" style="158" customWidth="1"/>
    <col min="2819" max="2819" width="14.5703125" style="158" customWidth="1"/>
    <col min="2820" max="2820" width="12.28515625" style="158" customWidth="1"/>
    <col min="2821" max="2821" width="12.140625" style="158" customWidth="1"/>
    <col min="2822" max="2822" width="14.85546875" style="158" customWidth="1"/>
    <col min="2823" max="2823" width="15" style="158" customWidth="1"/>
    <col min="2824" max="2824" width="12.28515625" style="158" customWidth="1"/>
    <col min="2825" max="2825" width="10.42578125" style="158" customWidth="1"/>
    <col min="2826" max="2826" width="13.7109375" style="158" customWidth="1"/>
    <col min="2827" max="2827" width="14" style="158" customWidth="1"/>
    <col min="2828" max="2828" width="12.140625" style="158" bestFit="1" customWidth="1"/>
    <col min="2829" max="2829" width="9.7109375" style="158" customWidth="1"/>
    <col min="2830" max="2830" width="16.7109375" style="158" customWidth="1"/>
    <col min="2831" max="2831" width="16.42578125" style="158" customWidth="1"/>
    <col min="2832" max="2832" width="0.42578125" style="158" customWidth="1"/>
    <col min="2833" max="2833" width="0" style="158" hidden="1" customWidth="1"/>
    <col min="2834" max="3072" width="9.140625" style="158"/>
    <col min="3073" max="3073" width="38.28515625" style="158" customWidth="1"/>
    <col min="3074" max="3074" width="15.7109375" style="158" customWidth="1"/>
    <col min="3075" max="3075" width="14.5703125" style="158" customWidth="1"/>
    <col min="3076" max="3076" width="12.28515625" style="158" customWidth="1"/>
    <col min="3077" max="3077" width="12.140625" style="158" customWidth="1"/>
    <col min="3078" max="3078" width="14.85546875" style="158" customWidth="1"/>
    <col min="3079" max="3079" width="15" style="158" customWidth="1"/>
    <col min="3080" max="3080" width="12.28515625" style="158" customWidth="1"/>
    <col min="3081" max="3081" width="10.42578125" style="158" customWidth="1"/>
    <col min="3082" max="3082" width="13.7109375" style="158" customWidth="1"/>
    <col min="3083" max="3083" width="14" style="158" customWidth="1"/>
    <col min="3084" max="3084" width="12.140625" style="158" bestFit="1" customWidth="1"/>
    <col min="3085" max="3085" width="9.7109375" style="158" customWidth="1"/>
    <col min="3086" max="3086" width="16.7109375" style="158" customWidth="1"/>
    <col min="3087" max="3087" width="16.42578125" style="158" customWidth="1"/>
    <col min="3088" max="3088" width="0.42578125" style="158" customWidth="1"/>
    <col min="3089" max="3089" width="0" style="158" hidden="1" customWidth="1"/>
    <col min="3090" max="3328" width="9.140625" style="158"/>
    <col min="3329" max="3329" width="38.28515625" style="158" customWidth="1"/>
    <col min="3330" max="3330" width="15.7109375" style="158" customWidth="1"/>
    <col min="3331" max="3331" width="14.5703125" style="158" customWidth="1"/>
    <col min="3332" max="3332" width="12.28515625" style="158" customWidth="1"/>
    <col min="3333" max="3333" width="12.140625" style="158" customWidth="1"/>
    <col min="3334" max="3334" width="14.85546875" style="158" customWidth="1"/>
    <col min="3335" max="3335" width="15" style="158" customWidth="1"/>
    <col min="3336" max="3336" width="12.28515625" style="158" customWidth="1"/>
    <col min="3337" max="3337" width="10.42578125" style="158" customWidth="1"/>
    <col min="3338" max="3338" width="13.7109375" style="158" customWidth="1"/>
    <col min="3339" max="3339" width="14" style="158" customWidth="1"/>
    <col min="3340" max="3340" width="12.140625" style="158" bestFit="1" customWidth="1"/>
    <col min="3341" max="3341" width="9.7109375" style="158" customWidth="1"/>
    <col min="3342" max="3342" width="16.7109375" style="158" customWidth="1"/>
    <col min="3343" max="3343" width="16.42578125" style="158" customWidth="1"/>
    <col min="3344" max="3344" width="0.42578125" style="158" customWidth="1"/>
    <col min="3345" max="3345" width="0" style="158" hidden="1" customWidth="1"/>
    <col min="3346" max="3584" width="9.140625" style="158"/>
    <col min="3585" max="3585" width="38.28515625" style="158" customWidth="1"/>
    <col min="3586" max="3586" width="15.7109375" style="158" customWidth="1"/>
    <col min="3587" max="3587" width="14.5703125" style="158" customWidth="1"/>
    <col min="3588" max="3588" width="12.28515625" style="158" customWidth="1"/>
    <col min="3589" max="3589" width="12.140625" style="158" customWidth="1"/>
    <col min="3590" max="3590" width="14.85546875" style="158" customWidth="1"/>
    <col min="3591" max="3591" width="15" style="158" customWidth="1"/>
    <col min="3592" max="3592" width="12.28515625" style="158" customWidth="1"/>
    <col min="3593" max="3593" width="10.42578125" style="158" customWidth="1"/>
    <col min="3594" max="3594" width="13.7109375" style="158" customWidth="1"/>
    <col min="3595" max="3595" width="14" style="158" customWidth="1"/>
    <col min="3596" max="3596" width="12.140625" style="158" bestFit="1" customWidth="1"/>
    <col min="3597" max="3597" width="9.7109375" style="158" customWidth="1"/>
    <col min="3598" max="3598" width="16.7109375" style="158" customWidth="1"/>
    <col min="3599" max="3599" width="16.42578125" style="158" customWidth="1"/>
    <col min="3600" max="3600" width="0.42578125" style="158" customWidth="1"/>
    <col min="3601" max="3601" width="0" style="158" hidden="1" customWidth="1"/>
    <col min="3602" max="3840" width="9.140625" style="158"/>
    <col min="3841" max="3841" width="38.28515625" style="158" customWidth="1"/>
    <col min="3842" max="3842" width="15.7109375" style="158" customWidth="1"/>
    <col min="3843" max="3843" width="14.5703125" style="158" customWidth="1"/>
    <col min="3844" max="3844" width="12.28515625" style="158" customWidth="1"/>
    <col min="3845" max="3845" width="12.140625" style="158" customWidth="1"/>
    <col min="3846" max="3846" width="14.85546875" style="158" customWidth="1"/>
    <col min="3847" max="3847" width="15" style="158" customWidth="1"/>
    <col min="3848" max="3848" width="12.28515625" style="158" customWidth="1"/>
    <col min="3849" max="3849" width="10.42578125" style="158" customWidth="1"/>
    <col min="3850" max="3850" width="13.7109375" style="158" customWidth="1"/>
    <col min="3851" max="3851" width="14" style="158" customWidth="1"/>
    <col min="3852" max="3852" width="12.140625" style="158" bestFit="1" customWidth="1"/>
    <col min="3853" max="3853" width="9.7109375" style="158" customWidth="1"/>
    <col min="3854" max="3854" width="16.7109375" style="158" customWidth="1"/>
    <col min="3855" max="3855" width="16.42578125" style="158" customWidth="1"/>
    <col min="3856" max="3856" width="0.42578125" style="158" customWidth="1"/>
    <col min="3857" max="3857" width="0" style="158" hidden="1" customWidth="1"/>
    <col min="3858" max="4096" width="9.140625" style="158"/>
    <col min="4097" max="4097" width="38.28515625" style="158" customWidth="1"/>
    <col min="4098" max="4098" width="15.7109375" style="158" customWidth="1"/>
    <col min="4099" max="4099" width="14.5703125" style="158" customWidth="1"/>
    <col min="4100" max="4100" width="12.28515625" style="158" customWidth="1"/>
    <col min="4101" max="4101" width="12.140625" style="158" customWidth="1"/>
    <col min="4102" max="4102" width="14.85546875" style="158" customWidth="1"/>
    <col min="4103" max="4103" width="15" style="158" customWidth="1"/>
    <col min="4104" max="4104" width="12.28515625" style="158" customWidth="1"/>
    <col min="4105" max="4105" width="10.42578125" style="158" customWidth="1"/>
    <col min="4106" max="4106" width="13.7109375" style="158" customWidth="1"/>
    <col min="4107" max="4107" width="14" style="158" customWidth="1"/>
    <col min="4108" max="4108" width="12.140625" style="158" bestFit="1" customWidth="1"/>
    <col min="4109" max="4109" width="9.7109375" style="158" customWidth="1"/>
    <col min="4110" max="4110" width="16.7109375" style="158" customWidth="1"/>
    <col min="4111" max="4111" width="16.42578125" style="158" customWidth="1"/>
    <col min="4112" max="4112" width="0.42578125" style="158" customWidth="1"/>
    <col min="4113" max="4113" width="0" style="158" hidden="1" customWidth="1"/>
    <col min="4114" max="4352" width="9.140625" style="158"/>
    <col min="4353" max="4353" width="38.28515625" style="158" customWidth="1"/>
    <col min="4354" max="4354" width="15.7109375" style="158" customWidth="1"/>
    <col min="4355" max="4355" width="14.5703125" style="158" customWidth="1"/>
    <col min="4356" max="4356" width="12.28515625" style="158" customWidth="1"/>
    <col min="4357" max="4357" width="12.140625" style="158" customWidth="1"/>
    <col min="4358" max="4358" width="14.85546875" style="158" customWidth="1"/>
    <col min="4359" max="4359" width="15" style="158" customWidth="1"/>
    <col min="4360" max="4360" width="12.28515625" style="158" customWidth="1"/>
    <col min="4361" max="4361" width="10.42578125" style="158" customWidth="1"/>
    <col min="4362" max="4362" width="13.7109375" style="158" customWidth="1"/>
    <col min="4363" max="4363" width="14" style="158" customWidth="1"/>
    <col min="4364" max="4364" width="12.140625" style="158" bestFit="1" customWidth="1"/>
    <col min="4365" max="4365" width="9.7109375" style="158" customWidth="1"/>
    <col min="4366" max="4366" width="16.7109375" style="158" customWidth="1"/>
    <col min="4367" max="4367" width="16.42578125" style="158" customWidth="1"/>
    <col min="4368" max="4368" width="0.42578125" style="158" customWidth="1"/>
    <col min="4369" max="4369" width="0" style="158" hidden="1" customWidth="1"/>
    <col min="4370" max="4608" width="9.140625" style="158"/>
    <col min="4609" max="4609" width="38.28515625" style="158" customWidth="1"/>
    <col min="4610" max="4610" width="15.7109375" style="158" customWidth="1"/>
    <col min="4611" max="4611" width="14.5703125" style="158" customWidth="1"/>
    <col min="4612" max="4612" width="12.28515625" style="158" customWidth="1"/>
    <col min="4613" max="4613" width="12.140625" style="158" customWidth="1"/>
    <col min="4614" max="4614" width="14.85546875" style="158" customWidth="1"/>
    <col min="4615" max="4615" width="15" style="158" customWidth="1"/>
    <col min="4616" max="4616" width="12.28515625" style="158" customWidth="1"/>
    <col min="4617" max="4617" width="10.42578125" style="158" customWidth="1"/>
    <col min="4618" max="4618" width="13.7109375" style="158" customWidth="1"/>
    <col min="4619" max="4619" width="14" style="158" customWidth="1"/>
    <col min="4620" max="4620" width="12.140625" style="158" bestFit="1" customWidth="1"/>
    <col min="4621" max="4621" width="9.7109375" style="158" customWidth="1"/>
    <col min="4622" max="4622" width="16.7109375" style="158" customWidth="1"/>
    <col min="4623" max="4623" width="16.42578125" style="158" customWidth="1"/>
    <col min="4624" max="4624" width="0.42578125" style="158" customWidth="1"/>
    <col min="4625" max="4625" width="0" style="158" hidden="1" customWidth="1"/>
    <col min="4626" max="4864" width="9.140625" style="158"/>
    <col min="4865" max="4865" width="38.28515625" style="158" customWidth="1"/>
    <col min="4866" max="4866" width="15.7109375" style="158" customWidth="1"/>
    <col min="4867" max="4867" width="14.5703125" style="158" customWidth="1"/>
    <col min="4868" max="4868" width="12.28515625" style="158" customWidth="1"/>
    <col min="4869" max="4869" width="12.140625" style="158" customWidth="1"/>
    <col min="4870" max="4870" width="14.85546875" style="158" customWidth="1"/>
    <col min="4871" max="4871" width="15" style="158" customWidth="1"/>
    <col min="4872" max="4872" width="12.28515625" style="158" customWidth="1"/>
    <col min="4873" max="4873" width="10.42578125" style="158" customWidth="1"/>
    <col min="4874" max="4874" width="13.7109375" style="158" customWidth="1"/>
    <col min="4875" max="4875" width="14" style="158" customWidth="1"/>
    <col min="4876" max="4876" width="12.140625" style="158" bestFit="1" customWidth="1"/>
    <col min="4877" max="4877" width="9.7109375" style="158" customWidth="1"/>
    <col min="4878" max="4878" width="16.7109375" style="158" customWidth="1"/>
    <col min="4879" max="4879" width="16.42578125" style="158" customWidth="1"/>
    <col min="4880" max="4880" width="0.42578125" style="158" customWidth="1"/>
    <col min="4881" max="4881" width="0" style="158" hidden="1" customWidth="1"/>
    <col min="4882" max="5120" width="9.140625" style="158"/>
    <col min="5121" max="5121" width="38.28515625" style="158" customWidth="1"/>
    <col min="5122" max="5122" width="15.7109375" style="158" customWidth="1"/>
    <col min="5123" max="5123" width="14.5703125" style="158" customWidth="1"/>
    <col min="5124" max="5124" width="12.28515625" style="158" customWidth="1"/>
    <col min="5125" max="5125" width="12.140625" style="158" customWidth="1"/>
    <col min="5126" max="5126" width="14.85546875" style="158" customWidth="1"/>
    <col min="5127" max="5127" width="15" style="158" customWidth="1"/>
    <col min="5128" max="5128" width="12.28515625" style="158" customWidth="1"/>
    <col min="5129" max="5129" width="10.42578125" style="158" customWidth="1"/>
    <col min="5130" max="5130" width="13.7109375" style="158" customWidth="1"/>
    <col min="5131" max="5131" width="14" style="158" customWidth="1"/>
    <col min="5132" max="5132" width="12.140625" style="158" bestFit="1" customWidth="1"/>
    <col min="5133" max="5133" width="9.7109375" style="158" customWidth="1"/>
    <col min="5134" max="5134" width="16.7109375" style="158" customWidth="1"/>
    <col min="5135" max="5135" width="16.42578125" style="158" customWidth="1"/>
    <col min="5136" max="5136" width="0.42578125" style="158" customWidth="1"/>
    <col min="5137" max="5137" width="0" style="158" hidden="1" customWidth="1"/>
    <col min="5138" max="5376" width="9.140625" style="158"/>
    <col min="5377" max="5377" width="38.28515625" style="158" customWidth="1"/>
    <col min="5378" max="5378" width="15.7109375" style="158" customWidth="1"/>
    <col min="5379" max="5379" width="14.5703125" style="158" customWidth="1"/>
    <col min="5380" max="5380" width="12.28515625" style="158" customWidth="1"/>
    <col min="5381" max="5381" width="12.140625" style="158" customWidth="1"/>
    <col min="5382" max="5382" width="14.85546875" style="158" customWidth="1"/>
    <col min="5383" max="5383" width="15" style="158" customWidth="1"/>
    <col min="5384" max="5384" width="12.28515625" style="158" customWidth="1"/>
    <col min="5385" max="5385" width="10.42578125" style="158" customWidth="1"/>
    <col min="5386" max="5386" width="13.7109375" style="158" customWidth="1"/>
    <col min="5387" max="5387" width="14" style="158" customWidth="1"/>
    <col min="5388" max="5388" width="12.140625" style="158" bestFit="1" customWidth="1"/>
    <col min="5389" max="5389" width="9.7109375" style="158" customWidth="1"/>
    <col min="5390" max="5390" width="16.7109375" style="158" customWidth="1"/>
    <col min="5391" max="5391" width="16.42578125" style="158" customWidth="1"/>
    <col min="5392" max="5392" width="0.42578125" style="158" customWidth="1"/>
    <col min="5393" max="5393" width="0" style="158" hidden="1" customWidth="1"/>
    <col min="5394" max="5632" width="9.140625" style="158"/>
    <col min="5633" max="5633" width="38.28515625" style="158" customWidth="1"/>
    <col min="5634" max="5634" width="15.7109375" style="158" customWidth="1"/>
    <col min="5635" max="5635" width="14.5703125" style="158" customWidth="1"/>
    <col min="5636" max="5636" width="12.28515625" style="158" customWidth="1"/>
    <col min="5637" max="5637" width="12.140625" style="158" customWidth="1"/>
    <col min="5638" max="5638" width="14.85546875" style="158" customWidth="1"/>
    <col min="5639" max="5639" width="15" style="158" customWidth="1"/>
    <col min="5640" max="5640" width="12.28515625" style="158" customWidth="1"/>
    <col min="5641" max="5641" width="10.42578125" style="158" customWidth="1"/>
    <col min="5642" max="5642" width="13.7109375" style="158" customWidth="1"/>
    <col min="5643" max="5643" width="14" style="158" customWidth="1"/>
    <col min="5644" max="5644" width="12.140625" style="158" bestFit="1" customWidth="1"/>
    <col min="5645" max="5645" width="9.7109375" style="158" customWidth="1"/>
    <col min="5646" max="5646" width="16.7109375" style="158" customWidth="1"/>
    <col min="5647" max="5647" width="16.42578125" style="158" customWidth="1"/>
    <col min="5648" max="5648" width="0.42578125" style="158" customWidth="1"/>
    <col min="5649" max="5649" width="0" style="158" hidden="1" customWidth="1"/>
    <col min="5650" max="5888" width="9.140625" style="158"/>
    <col min="5889" max="5889" width="38.28515625" style="158" customWidth="1"/>
    <col min="5890" max="5890" width="15.7109375" style="158" customWidth="1"/>
    <col min="5891" max="5891" width="14.5703125" style="158" customWidth="1"/>
    <col min="5892" max="5892" width="12.28515625" style="158" customWidth="1"/>
    <col min="5893" max="5893" width="12.140625" style="158" customWidth="1"/>
    <col min="5894" max="5894" width="14.85546875" style="158" customWidth="1"/>
    <col min="5895" max="5895" width="15" style="158" customWidth="1"/>
    <col min="5896" max="5896" width="12.28515625" style="158" customWidth="1"/>
    <col min="5897" max="5897" width="10.42578125" style="158" customWidth="1"/>
    <col min="5898" max="5898" width="13.7109375" style="158" customWidth="1"/>
    <col min="5899" max="5899" width="14" style="158" customWidth="1"/>
    <col min="5900" max="5900" width="12.140625" style="158" bestFit="1" customWidth="1"/>
    <col min="5901" max="5901" width="9.7109375" style="158" customWidth="1"/>
    <col min="5902" max="5902" width="16.7109375" style="158" customWidth="1"/>
    <col min="5903" max="5903" width="16.42578125" style="158" customWidth="1"/>
    <col min="5904" max="5904" width="0.42578125" style="158" customWidth="1"/>
    <col min="5905" max="5905" width="0" style="158" hidden="1" customWidth="1"/>
    <col min="5906" max="6144" width="9.140625" style="158"/>
    <col min="6145" max="6145" width="38.28515625" style="158" customWidth="1"/>
    <col min="6146" max="6146" width="15.7109375" style="158" customWidth="1"/>
    <col min="6147" max="6147" width="14.5703125" style="158" customWidth="1"/>
    <col min="6148" max="6148" width="12.28515625" style="158" customWidth="1"/>
    <col min="6149" max="6149" width="12.140625" style="158" customWidth="1"/>
    <col min="6150" max="6150" width="14.85546875" style="158" customWidth="1"/>
    <col min="6151" max="6151" width="15" style="158" customWidth="1"/>
    <col min="6152" max="6152" width="12.28515625" style="158" customWidth="1"/>
    <col min="6153" max="6153" width="10.42578125" style="158" customWidth="1"/>
    <col min="6154" max="6154" width="13.7109375" style="158" customWidth="1"/>
    <col min="6155" max="6155" width="14" style="158" customWidth="1"/>
    <col min="6156" max="6156" width="12.140625" style="158" bestFit="1" customWidth="1"/>
    <col min="6157" max="6157" width="9.7109375" style="158" customWidth="1"/>
    <col min="6158" max="6158" width="16.7109375" style="158" customWidth="1"/>
    <col min="6159" max="6159" width="16.42578125" style="158" customWidth="1"/>
    <col min="6160" max="6160" width="0.42578125" style="158" customWidth="1"/>
    <col min="6161" max="6161" width="0" style="158" hidden="1" customWidth="1"/>
    <col min="6162" max="6400" width="9.140625" style="158"/>
    <col min="6401" max="6401" width="38.28515625" style="158" customWidth="1"/>
    <col min="6402" max="6402" width="15.7109375" style="158" customWidth="1"/>
    <col min="6403" max="6403" width="14.5703125" style="158" customWidth="1"/>
    <col min="6404" max="6404" width="12.28515625" style="158" customWidth="1"/>
    <col min="6405" max="6405" width="12.140625" style="158" customWidth="1"/>
    <col min="6406" max="6406" width="14.85546875" style="158" customWidth="1"/>
    <col min="6407" max="6407" width="15" style="158" customWidth="1"/>
    <col min="6408" max="6408" width="12.28515625" style="158" customWidth="1"/>
    <col min="6409" max="6409" width="10.42578125" style="158" customWidth="1"/>
    <col min="6410" max="6410" width="13.7109375" style="158" customWidth="1"/>
    <col min="6411" max="6411" width="14" style="158" customWidth="1"/>
    <col min="6412" max="6412" width="12.140625" style="158" bestFit="1" customWidth="1"/>
    <col min="6413" max="6413" width="9.7109375" style="158" customWidth="1"/>
    <col min="6414" max="6414" width="16.7109375" style="158" customWidth="1"/>
    <col min="6415" max="6415" width="16.42578125" style="158" customWidth="1"/>
    <col min="6416" max="6416" width="0.42578125" style="158" customWidth="1"/>
    <col min="6417" max="6417" width="0" style="158" hidden="1" customWidth="1"/>
    <col min="6418" max="6656" width="9.140625" style="158"/>
    <col min="6657" max="6657" width="38.28515625" style="158" customWidth="1"/>
    <col min="6658" max="6658" width="15.7109375" style="158" customWidth="1"/>
    <col min="6659" max="6659" width="14.5703125" style="158" customWidth="1"/>
    <col min="6660" max="6660" width="12.28515625" style="158" customWidth="1"/>
    <col min="6661" max="6661" width="12.140625" style="158" customWidth="1"/>
    <col min="6662" max="6662" width="14.85546875" style="158" customWidth="1"/>
    <col min="6663" max="6663" width="15" style="158" customWidth="1"/>
    <col min="6664" max="6664" width="12.28515625" style="158" customWidth="1"/>
    <col min="6665" max="6665" width="10.42578125" style="158" customWidth="1"/>
    <col min="6666" max="6666" width="13.7109375" style="158" customWidth="1"/>
    <col min="6667" max="6667" width="14" style="158" customWidth="1"/>
    <col min="6668" max="6668" width="12.140625" style="158" bestFit="1" customWidth="1"/>
    <col min="6669" max="6669" width="9.7109375" style="158" customWidth="1"/>
    <col min="6670" max="6670" width="16.7109375" style="158" customWidth="1"/>
    <col min="6671" max="6671" width="16.42578125" style="158" customWidth="1"/>
    <col min="6672" max="6672" width="0.42578125" style="158" customWidth="1"/>
    <col min="6673" max="6673" width="0" style="158" hidden="1" customWidth="1"/>
    <col min="6674" max="6912" width="9.140625" style="158"/>
    <col min="6913" max="6913" width="38.28515625" style="158" customWidth="1"/>
    <col min="6914" max="6914" width="15.7109375" style="158" customWidth="1"/>
    <col min="6915" max="6915" width="14.5703125" style="158" customWidth="1"/>
    <col min="6916" max="6916" width="12.28515625" style="158" customWidth="1"/>
    <col min="6917" max="6917" width="12.140625" style="158" customWidth="1"/>
    <col min="6918" max="6918" width="14.85546875" style="158" customWidth="1"/>
    <col min="6919" max="6919" width="15" style="158" customWidth="1"/>
    <col min="6920" max="6920" width="12.28515625" style="158" customWidth="1"/>
    <col min="6921" max="6921" width="10.42578125" style="158" customWidth="1"/>
    <col min="6922" max="6922" width="13.7109375" style="158" customWidth="1"/>
    <col min="6923" max="6923" width="14" style="158" customWidth="1"/>
    <col min="6924" max="6924" width="12.140625" style="158" bestFit="1" customWidth="1"/>
    <col min="6925" max="6925" width="9.7109375" style="158" customWidth="1"/>
    <col min="6926" max="6926" width="16.7109375" style="158" customWidth="1"/>
    <col min="6927" max="6927" width="16.42578125" style="158" customWidth="1"/>
    <col min="6928" max="6928" width="0.42578125" style="158" customWidth="1"/>
    <col min="6929" max="6929" width="0" style="158" hidden="1" customWidth="1"/>
    <col min="6930" max="7168" width="9.140625" style="158"/>
    <col min="7169" max="7169" width="38.28515625" style="158" customWidth="1"/>
    <col min="7170" max="7170" width="15.7109375" style="158" customWidth="1"/>
    <col min="7171" max="7171" width="14.5703125" style="158" customWidth="1"/>
    <col min="7172" max="7172" width="12.28515625" style="158" customWidth="1"/>
    <col min="7173" max="7173" width="12.140625" style="158" customWidth="1"/>
    <col min="7174" max="7174" width="14.85546875" style="158" customWidth="1"/>
    <col min="7175" max="7175" width="15" style="158" customWidth="1"/>
    <col min="7176" max="7176" width="12.28515625" style="158" customWidth="1"/>
    <col min="7177" max="7177" width="10.42578125" style="158" customWidth="1"/>
    <col min="7178" max="7178" width="13.7109375" style="158" customWidth="1"/>
    <col min="7179" max="7179" width="14" style="158" customWidth="1"/>
    <col min="7180" max="7180" width="12.140625" style="158" bestFit="1" customWidth="1"/>
    <col min="7181" max="7181" width="9.7109375" style="158" customWidth="1"/>
    <col min="7182" max="7182" width="16.7109375" style="158" customWidth="1"/>
    <col min="7183" max="7183" width="16.42578125" style="158" customWidth="1"/>
    <col min="7184" max="7184" width="0.42578125" style="158" customWidth="1"/>
    <col min="7185" max="7185" width="0" style="158" hidden="1" customWidth="1"/>
    <col min="7186" max="7424" width="9.140625" style="158"/>
    <col min="7425" max="7425" width="38.28515625" style="158" customWidth="1"/>
    <col min="7426" max="7426" width="15.7109375" style="158" customWidth="1"/>
    <col min="7427" max="7427" width="14.5703125" style="158" customWidth="1"/>
    <col min="7428" max="7428" width="12.28515625" style="158" customWidth="1"/>
    <col min="7429" max="7429" width="12.140625" style="158" customWidth="1"/>
    <col min="7430" max="7430" width="14.85546875" style="158" customWidth="1"/>
    <col min="7431" max="7431" width="15" style="158" customWidth="1"/>
    <col min="7432" max="7432" width="12.28515625" style="158" customWidth="1"/>
    <col min="7433" max="7433" width="10.42578125" style="158" customWidth="1"/>
    <col min="7434" max="7434" width="13.7109375" style="158" customWidth="1"/>
    <col min="7435" max="7435" width="14" style="158" customWidth="1"/>
    <col min="7436" max="7436" width="12.140625" style="158" bestFit="1" customWidth="1"/>
    <col min="7437" max="7437" width="9.7109375" style="158" customWidth="1"/>
    <col min="7438" max="7438" width="16.7109375" style="158" customWidth="1"/>
    <col min="7439" max="7439" width="16.42578125" style="158" customWidth="1"/>
    <col min="7440" max="7440" width="0.42578125" style="158" customWidth="1"/>
    <col min="7441" max="7441" width="0" style="158" hidden="1" customWidth="1"/>
    <col min="7442" max="7680" width="9.140625" style="158"/>
    <col min="7681" max="7681" width="38.28515625" style="158" customWidth="1"/>
    <col min="7682" max="7682" width="15.7109375" style="158" customWidth="1"/>
    <col min="7683" max="7683" width="14.5703125" style="158" customWidth="1"/>
    <col min="7684" max="7684" width="12.28515625" style="158" customWidth="1"/>
    <col min="7685" max="7685" width="12.140625" style="158" customWidth="1"/>
    <col min="7686" max="7686" width="14.85546875" style="158" customWidth="1"/>
    <col min="7687" max="7687" width="15" style="158" customWidth="1"/>
    <col min="7688" max="7688" width="12.28515625" style="158" customWidth="1"/>
    <col min="7689" max="7689" width="10.42578125" style="158" customWidth="1"/>
    <col min="7690" max="7690" width="13.7109375" style="158" customWidth="1"/>
    <col min="7691" max="7691" width="14" style="158" customWidth="1"/>
    <col min="7692" max="7692" width="12.140625" style="158" bestFit="1" customWidth="1"/>
    <col min="7693" max="7693" width="9.7109375" style="158" customWidth="1"/>
    <col min="7694" max="7694" width="16.7109375" style="158" customWidth="1"/>
    <col min="7695" max="7695" width="16.42578125" style="158" customWidth="1"/>
    <col min="7696" max="7696" width="0.42578125" style="158" customWidth="1"/>
    <col min="7697" max="7697" width="0" style="158" hidden="1" customWidth="1"/>
    <col min="7698" max="7936" width="9.140625" style="158"/>
    <col min="7937" max="7937" width="38.28515625" style="158" customWidth="1"/>
    <col min="7938" max="7938" width="15.7109375" style="158" customWidth="1"/>
    <col min="7939" max="7939" width="14.5703125" style="158" customWidth="1"/>
    <col min="7940" max="7940" width="12.28515625" style="158" customWidth="1"/>
    <col min="7941" max="7941" width="12.140625" style="158" customWidth="1"/>
    <col min="7942" max="7942" width="14.85546875" style="158" customWidth="1"/>
    <col min="7943" max="7943" width="15" style="158" customWidth="1"/>
    <col min="7944" max="7944" width="12.28515625" style="158" customWidth="1"/>
    <col min="7945" max="7945" width="10.42578125" style="158" customWidth="1"/>
    <col min="7946" max="7946" width="13.7109375" style="158" customWidth="1"/>
    <col min="7947" max="7947" width="14" style="158" customWidth="1"/>
    <col min="7948" max="7948" width="12.140625" style="158" bestFit="1" customWidth="1"/>
    <col min="7949" max="7949" width="9.7109375" style="158" customWidth="1"/>
    <col min="7950" max="7950" width="16.7109375" style="158" customWidth="1"/>
    <col min="7951" max="7951" width="16.42578125" style="158" customWidth="1"/>
    <col min="7952" max="7952" width="0.42578125" style="158" customWidth="1"/>
    <col min="7953" max="7953" width="0" style="158" hidden="1" customWidth="1"/>
    <col min="7954" max="8192" width="9.140625" style="158"/>
    <col min="8193" max="8193" width="38.28515625" style="158" customWidth="1"/>
    <col min="8194" max="8194" width="15.7109375" style="158" customWidth="1"/>
    <col min="8195" max="8195" width="14.5703125" style="158" customWidth="1"/>
    <col min="8196" max="8196" width="12.28515625" style="158" customWidth="1"/>
    <col min="8197" max="8197" width="12.140625" style="158" customWidth="1"/>
    <col min="8198" max="8198" width="14.85546875" style="158" customWidth="1"/>
    <col min="8199" max="8199" width="15" style="158" customWidth="1"/>
    <col min="8200" max="8200" width="12.28515625" style="158" customWidth="1"/>
    <col min="8201" max="8201" width="10.42578125" style="158" customWidth="1"/>
    <col min="8202" max="8202" width="13.7109375" style="158" customWidth="1"/>
    <col min="8203" max="8203" width="14" style="158" customWidth="1"/>
    <col min="8204" max="8204" width="12.140625" style="158" bestFit="1" customWidth="1"/>
    <col min="8205" max="8205" width="9.7109375" style="158" customWidth="1"/>
    <col min="8206" max="8206" width="16.7109375" style="158" customWidth="1"/>
    <col min="8207" max="8207" width="16.42578125" style="158" customWidth="1"/>
    <col min="8208" max="8208" width="0.42578125" style="158" customWidth="1"/>
    <col min="8209" max="8209" width="0" style="158" hidden="1" customWidth="1"/>
    <col min="8210" max="8448" width="9.140625" style="158"/>
    <col min="8449" max="8449" width="38.28515625" style="158" customWidth="1"/>
    <col min="8450" max="8450" width="15.7109375" style="158" customWidth="1"/>
    <col min="8451" max="8451" width="14.5703125" style="158" customWidth="1"/>
    <col min="8452" max="8452" width="12.28515625" style="158" customWidth="1"/>
    <col min="8453" max="8453" width="12.140625" style="158" customWidth="1"/>
    <col min="8454" max="8454" width="14.85546875" style="158" customWidth="1"/>
    <col min="8455" max="8455" width="15" style="158" customWidth="1"/>
    <col min="8456" max="8456" width="12.28515625" style="158" customWidth="1"/>
    <col min="8457" max="8457" width="10.42578125" style="158" customWidth="1"/>
    <col min="8458" max="8458" width="13.7109375" style="158" customWidth="1"/>
    <col min="8459" max="8459" width="14" style="158" customWidth="1"/>
    <col min="8460" max="8460" width="12.140625" style="158" bestFit="1" customWidth="1"/>
    <col min="8461" max="8461" width="9.7109375" style="158" customWidth="1"/>
    <col min="8462" max="8462" width="16.7109375" style="158" customWidth="1"/>
    <col min="8463" max="8463" width="16.42578125" style="158" customWidth="1"/>
    <col min="8464" max="8464" width="0.42578125" style="158" customWidth="1"/>
    <col min="8465" max="8465" width="0" style="158" hidden="1" customWidth="1"/>
    <col min="8466" max="8704" width="9.140625" style="158"/>
    <col min="8705" max="8705" width="38.28515625" style="158" customWidth="1"/>
    <col min="8706" max="8706" width="15.7109375" style="158" customWidth="1"/>
    <col min="8707" max="8707" width="14.5703125" style="158" customWidth="1"/>
    <col min="8708" max="8708" width="12.28515625" style="158" customWidth="1"/>
    <col min="8709" max="8709" width="12.140625" style="158" customWidth="1"/>
    <col min="8710" max="8710" width="14.85546875" style="158" customWidth="1"/>
    <col min="8711" max="8711" width="15" style="158" customWidth="1"/>
    <col min="8712" max="8712" width="12.28515625" style="158" customWidth="1"/>
    <col min="8713" max="8713" width="10.42578125" style="158" customWidth="1"/>
    <col min="8714" max="8714" width="13.7109375" style="158" customWidth="1"/>
    <col min="8715" max="8715" width="14" style="158" customWidth="1"/>
    <col min="8716" max="8716" width="12.140625" style="158" bestFit="1" customWidth="1"/>
    <col min="8717" max="8717" width="9.7109375" style="158" customWidth="1"/>
    <col min="8718" max="8718" width="16.7109375" style="158" customWidth="1"/>
    <col min="8719" max="8719" width="16.42578125" style="158" customWidth="1"/>
    <col min="8720" max="8720" width="0.42578125" style="158" customWidth="1"/>
    <col min="8721" max="8721" width="0" style="158" hidden="1" customWidth="1"/>
    <col min="8722" max="8960" width="9.140625" style="158"/>
    <col min="8961" max="8961" width="38.28515625" style="158" customWidth="1"/>
    <col min="8962" max="8962" width="15.7109375" style="158" customWidth="1"/>
    <col min="8963" max="8963" width="14.5703125" style="158" customWidth="1"/>
    <col min="8964" max="8964" width="12.28515625" style="158" customWidth="1"/>
    <col min="8965" max="8965" width="12.140625" style="158" customWidth="1"/>
    <col min="8966" max="8966" width="14.85546875" style="158" customWidth="1"/>
    <col min="8967" max="8967" width="15" style="158" customWidth="1"/>
    <col min="8968" max="8968" width="12.28515625" style="158" customWidth="1"/>
    <col min="8969" max="8969" width="10.42578125" style="158" customWidth="1"/>
    <col min="8970" max="8970" width="13.7109375" style="158" customWidth="1"/>
    <col min="8971" max="8971" width="14" style="158" customWidth="1"/>
    <col min="8972" max="8972" width="12.140625" style="158" bestFit="1" customWidth="1"/>
    <col min="8973" max="8973" width="9.7109375" style="158" customWidth="1"/>
    <col min="8974" max="8974" width="16.7109375" style="158" customWidth="1"/>
    <col min="8975" max="8975" width="16.42578125" style="158" customWidth="1"/>
    <col min="8976" max="8976" width="0.42578125" style="158" customWidth="1"/>
    <col min="8977" max="8977" width="0" style="158" hidden="1" customWidth="1"/>
    <col min="8978" max="9216" width="9.140625" style="158"/>
    <col min="9217" max="9217" width="38.28515625" style="158" customWidth="1"/>
    <col min="9218" max="9218" width="15.7109375" style="158" customWidth="1"/>
    <col min="9219" max="9219" width="14.5703125" style="158" customWidth="1"/>
    <col min="9220" max="9220" width="12.28515625" style="158" customWidth="1"/>
    <col min="9221" max="9221" width="12.140625" style="158" customWidth="1"/>
    <col min="9222" max="9222" width="14.85546875" style="158" customWidth="1"/>
    <col min="9223" max="9223" width="15" style="158" customWidth="1"/>
    <col min="9224" max="9224" width="12.28515625" style="158" customWidth="1"/>
    <col min="9225" max="9225" width="10.42578125" style="158" customWidth="1"/>
    <col min="9226" max="9226" width="13.7109375" style="158" customWidth="1"/>
    <col min="9227" max="9227" width="14" style="158" customWidth="1"/>
    <col min="9228" max="9228" width="12.140625" style="158" bestFit="1" customWidth="1"/>
    <col min="9229" max="9229" width="9.7109375" style="158" customWidth="1"/>
    <col min="9230" max="9230" width="16.7109375" style="158" customWidth="1"/>
    <col min="9231" max="9231" width="16.42578125" style="158" customWidth="1"/>
    <col min="9232" max="9232" width="0.42578125" style="158" customWidth="1"/>
    <col min="9233" max="9233" width="0" style="158" hidden="1" customWidth="1"/>
    <col min="9234" max="9472" width="9.140625" style="158"/>
    <col min="9473" max="9473" width="38.28515625" style="158" customWidth="1"/>
    <col min="9474" max="9474" width="15.7109375" style="158" customWidth="1"/>
    <col min="9475" max="9475" width="14.5703125" style="158" customWidth="1"/>
    <col min="9476" max="9476" width="12.28515625" style="158" customWidth="1"/>
    <col min="9477" max="9477" width="12.140625" style="158" customWidth="1"/>
    <col min="9478" max="9478" width="14.85546875" style="158" customWidth="1"/>
    <col min="9479" max="9479" width="15" style="158" customWidth="1"/>
    <col min="9480" max="9480" width="12.28515625" style="158" customWidth="1"/>
    <col min="9481" max="9481" width="10.42578125" style="158" customWidth="1"/>
    <col min="9482" max="9482" width="13.7109375" style="158" customWidth="1"/>
    <col min="9483" max="9483" width="14" style="158" customWidth="1"/>
    <col min="9484" max="9484" width="12.140625" style="158" bestFit="1" customWidth="1"/>
    <col min="9485" max="9485" width="9.7109375" style="158" customWidth="1"/>
    <col min="9486" max="9486" width="16.7109375" style="158" customWidth="1"/>
    <col min="9487" max="9487" width="16.42578125" style="158" customWidth="1"/>
    <col min="9488" max="9488" width="0.42578125" style="158" customWidth="1"/>
    <col min="9489" max="9489" width="0" style="158" hidden="1" customWidth="1"/>
    <col min="9490" max="9728" width="9.140625" style="158"/>
    <col min="9729" max="9729" width="38.28515625" style="158" customWidth="1"/>
    <col min="9730" max="9730" width="15.7109375" style="158" customWidth="1"/>
    <col min="9731" max="9731" width="14.5703125" style="158" customWidth="1"/>
    <col min="9732" max="9732" width="12.28515625" style="158" customWidth="1"/>
    <col min="9733" max="9733" width="12.140625" style="158" customWidth="1"/>
    <col min="9734" max="9734" width="14.85546875" style="158" customWidth="1"/>
    <col min="9735" max="9735" width="15" style="158" customWidth="1"/>
    <col min="9736" max="9736" width="12.28515625" style="158" customWidth="1"/>
    <col min="9737" max="9737" width="10.42578125" style="158" customWidth="1"/>
    <col min="9738" max="9738" width="13.7109375" style="158" customWidth="1"/>
    <col min="9739" max="9739" width="14" style="158" customWidth="1"/>
    <col min="9740" max="9740" width="12.140625" style="158" bestFit="1" customWidth="1"/>
    <col min="9741" max="9741" width="9.7109375" style="158" customWidth="1"/>
    <col min="9742" max="9742" width="16.7109375" style="158" customWidth="1"/>
    <col min="9743" max="9743" width="16.42578125" style="158" customWidth="1"/>
    <col min="9744" max="9744" width="0.42578125" style="158" customWidth="1"/>
    <col min="9745" max="9745" width="0" style="158" hidden="1" customWidth="1"/>
    <col min="9746" max="9984" width="9.140625" style="158"/>
    <col min="9985" max="9985" width="38.28515625" style="158" customWidth="1"/>
    <col min="9986" max="9986" width="15.7109375" style="158" customWidth="1"/>
    <col min="9987" max="9987" width="14.5703125" style="158" customWidth="1"/>
    <col min="9988" max="9988" width="12.28515625" style="158" customWidth="1"/>
    <col min="9989" max="9989" width="12.140625" style="158" customWidth="1"/>
    <col min="9990" max="9990" width="14.85546875" style="158" customWidth="1"/>
    <col min="9991" max="9991" width="15" style="158" customWidth="1"/>
    <col min="9992" max="9992" width="12.28515625" style="158" customWidth="1"/>
    <col min="9993" max="9993" width="10.42578125" style="158" customWidth="1"/>
    <col min="9994" max="9994" width="13.7109375" style="158" customWidth="1"/>
    <col min="9995" max="9995" width="14" style="158" customWidth="1"/>
    <col min="9996" max="9996" width="12.140625" style="158" bestFit="1" customWidth="1"/>
    <col min="9997" max="9997" width="9.7109375" style="158" customWidth="1"/>
    <col min="9998" max="9998" width="16.7109375" style="158" customWidth="1"/>
    <col min="9999" max="9999" width="16.42578125" style="158" customWidth="1"/>
    <col min="10000" max="10000" width="0.42578125" style="158" customWidth="1"/>
    <col min="10001" max="10001" width="0" style="158" hidden="1" customWidth="1"/>
    <col min="10002" max="10240" width="9.140625" style="158"/>
    <col min="10241" max="10241" width="38.28515625" style="158" customWidth="1"/>
    <col min="10242" max="10242" width="15.7109375" style="158" customWidth="1"/>
    <col min="10243" max="10243" width="14.5703125" style="158" customWidth="1"/>
    <col min="10244" max="10244" width="12.28515625" style="158" customWidth="1"/>
    <col min="10245" max="10245" width="12.140625" style="158" customWidth="1"/>
    <col min="10246" max="10246" width="14.85546875" style="158" customWidth="1"/>
    <col min="10247" max="10247" width="15" style="158" customWidth="1"/>
    <col min="10248" max="10248" width="12.28515625" style="158" customWidth="1"/>
    <col min="10249" max="10249" width="10.42578125" style="158" customWidth="1"/>
    <col min="10250" max="10250" width="13.7109375" style="158" customWidth="1"/>
    <col min="10251" max="10251" width="14" style="158" customWidth="1"/>
    <col min="10252" max="10252" width="12.140625" style="158" bestFit="1" customWidth="1"/>
    <col min="10253" max="10253" width="9.7109375" style="158" customWidth="1"/>
    <col min="10254" max="10254" width="16.7109375" style="158" customWidth="1"/>
    <col min="10255" max="10255" width="16.42578125" style="158" customWidth="1"/>
    <col min="10256" max="10256" width="0.42578125" style="158" customWidth="1"/>
    <col min="10257" max="10257" width="0" style="158" hidden="1" customWidth="1"/>
    <col min="10258" max="10496" width="9.140625" style="158"/>
    <col min="10497" max="10497" width="38.28515625" style="158" customWidth="1"/>
    <col min="10498" max="10498" width="15.7109375" style="158" customWidth="1"/>
    <col min="10499" max="10499" width="14.5703125" style="158" customWidth="1"/>
    <col min="10500" max="10500" width="12.28515625" style="158" customWidth="1"/>
    <col min="10501" max="10501" width="12.140625" style="158" customWidth="1"/>
    <col min="10502" max="10502" width="14.85546875" style="158" customWidth="1"/>
    <col min="10503" max="10503" width="15" style="158" customWidth="1"/>
    <col min="10504" max="10504" width="12.28515625" style="158" customWidth="1"/>
    <col min="10505" max="10505" width="10.42578125" style="158" customWidth="1"/>
    <col min="10506" max="10506" width="13.7109375" style="158" customWidth="1"/>
    <col min="10507" max="10507" width="14" style="158" customWidth="1"/>
    <col min="10508" max="10508" width="12.140625" style="158" bestFit="1" customWidth="1"/>
    <col min="10509" max="10509" width="9.7109375" style="158" customWidth="1"/>
    <col min="10510" max="10510" width="16.7109375" style="158" customWidth="1"/>
    <col min="10511" max="10511" width="16.42578125" style="158" customWidth="1"/>
    <col min="10512" max="10512" width="0.42578125" style="158" customWidth="1"/>
    <col min="10513" max="10513" width="0" style="158" hidden="1" customWidth="1"/>
    <col min="10514" max="10752" width="9.140625" style="158"/>
    <col min="10753" max="10753" width="38.28515625" style="158" customWidth="1"/>
    <col min="10754" max="10754" width="15.7109375" style="158" customWidth="1"/>
    <col min="10755" max="10755" width="14.5703125" style="158" customWidth="1"/>
    <col min="10756" max="10756" width="12.28515625" style="158" customWidth="1"/>
    <col min="10757" max="10757" width="12.140625" style="158" customWidth="1"/>
    <col min="10758" max="10758" width="14.85546875" style="158" customWidth="1"/>
    <col min="10759" max="10759" width="15" style="158" customWidth="1"/>
    <col min="10760" max="10760" width="12.28515625" style="158" customWidth="1"/>
    <col min="10761" max="10761" width="10.42578125" style="158" customWidth="1"/>
    <col min="10762" max="10762" width="13.7109375" style="158" customWidth="1"/>
    <col min="10763" max="10763" width="14" style="158" customWidth="1"/>
    <col min="10764" max="10764" width="12.140625" style="158" bestFit="1" customWidth="1"/>
    <col min="10765" max="10765" width="9.7109375" style="158" customWidth="1"/>
    <col min="10766" max="10766" width="16.7109375" style="158" customWidth="1"/>
    <col min="10767" max="10767" width="16.42578125" style="158" customWidth="1"/>
    <col min="10768" max="10768" width="0.42578125" style="158" customWidth="1"/>
    <col min="10769" max="10769" width="0" style="158" hidden="1" customWidth="1"/>
    <col min="10770" max="11008" width="9.140625" style="158"/>
    <col min="11009" max="11009" width="38.28515625" style="158" customWidth="1"/>
    <col min="11010" max="11010" width="15.7109375" style="158" customWidth="1"/>
    <col min="11011" max="11011" width="14.5703125" style="158" customWidth="1"/>
    <col min="11012" max="11012" width="12.28515625" style="158" customWidth="1"/>
    <col min="11013" max="11013" width="12.140625" style="158" customWidth="1"/>
    <col min="11014" max="11014" width="14.85546875" style="158" customWidth="1"/>
    <col min="11015" max="11015" width="15" style="158" customWidth="1"/>
    <col min="11016" max="11016" width="12.28515625" style="158" customWidth="1"/>
    <col min="11017" max="11017" width="10.42578125" style="158" customWidth="1"/>
    <col min="11018" max="11018" width="13.7109375" style="158" customWidth="1"/>
    <col min="11019" max="11019" width="14" style="158" customWidth="1"/>
    <col min="11020" max="11020" width="12.140625" style="158" bestFit="1" customWidth="1"/>
    <col min="11021" max="11021" width="9.7109375" style="158" customWidth="1"/>
    <col min="11022" max="11022" width="16.7109375" style="158" customWidth="1"/>
    <col min="11023" max="11023" width="16.42578125" style="158" customWidth="1"/>
    <col min="11024" max="11024" width="0.42578125" style="158" customWidth="1"/>
    <col min="11025" max="11025" width="0" style="158" hidden="1" customWidth="1"/>
    <col min="11026" max="11264" width="9.140625" style="158"/>
    <col min="11265" max="11265" width="38.28515625" style="158" customWidth="1"/>
    <col min="11266" max="11266" width="15.7109375" style="158" customWidth="1"/>
    <col min="11267" max="11267" width="14.5703125" style="158" customWidth="1"/>
    <col min="11268" max="11268" width="12.28515625" style="158" customWidth="1"/>
    <col min="11269" max="11269" width="12.140625" style="158" customWidth="1"/>
    <col min="11270" max="11270" width="14.85546875" style="158" customWidth="1"/>
    <col min="11271" max="11271" width="15" style="158" customWidth="1"/>
    <col min="11272" max="11272" width="12.28515625" style="158" customWidth="1"/>
    <col min="11273" max="11273" width="10.42578125" style="158" customWidth="1"/>
    <col min="11274" max="11274" width="13.7109375" style="158" customWidth="1"/>
    <col min="11275" max="11275" width="14" style="158" customWidth="1"/>
    <col min="11276" max="11276" width="12.140625" style="158" bestFit="1" customWidth="1"/>
    <col min="11277" max="11277" width="9.7109375" style="158" customWidth="1"/>
    <col min="11278" max="11278" width="16.7109375" style="158" customWidth="1"/>
    <col min="11279" max="11279" width="16.42578125" style="158" customWidth="1"/>
    <col min="11280" max="11280" width="0.42578125" style="158" customWidth="1"/>
    <col min="11281" max="11281" width="0" style="158" hidden="1" customWidth="1"/>
    <col min="11282" max="11520" width="9.140625" style="158"/>
    <col min="11521" max="11521" width="38.28515625" style="158" customWidth="1"/>
    <col min="11522" max="11522" width="15.7109375" style="158" customWidth="1"/>
    <col min="11523" max="11523" width="14.5703125" style="158" customWidth="1"/>
    <col min="11524" max="11524" width="12.28515625" style="158" customWidth="1"/>
    <col min="11525" max="11525" width="12.140625" style="158" customWidth="1"/>
    <col min="11526" max="11526" width="14.85546875" style="158" customWidth="1"/>
    <col min="11527" max="11527" width="15" style="158" customWidth="1"/>
    <col min="11528" max="11528" width="12.28515625" style="158" customWidth="1"/>
    <col min="11529" max="11529" width="10.42578125" style="158" customWidth="1"/>
    <col min="11530" max="11530" width="13.7109375" style="158" customWidth="1"/>
    <col min="11531" max="11531" width="14" style="158" customWidth="1"/>
    <col min="11532" max="11532" width="12.140625" style="158" bestFit="1" customWidth="1"/>
    <col min="11533" max="11533" width="9.7109375" style="158" customWidth="1"/>
    <col min="11534" max="11534" width="16.7109375" style="158" customWidth="1"/>
    <col min="11535" max="11535" width="16.42578125" style="158" customWidth="1"/>
    <col min="11536" max="11536" width="0.42578125" style="158" customWidth="1"/>
    <col min="11537" max="11537" width="0" style="158" hidden="1" customWidth="1"/>
    <col min="11538" max="11776" width="9.140625" style="158"/>
    <col min="11777" max="11777" width="38.28515625" style="158" customWidth="1"/>
    <col min="11778" max="11778" width="15.7109375" style="158" customWidth="1"/>
    <col min="11779" max="11779" width="14.5703125" style="158" customWidth="1"/>
    <col min="11780" max="11780" width="12.28515625" style="158" customWidth="1"/>
    <col min="11781" max="11781" width="12.140625" style="158" customWidth="1"/>
    <col min="11782" max="11782" width="14.85546875" style="158" customWidth="1"/>
    <col min="11783" max="11783" width="15" style="158" customWidth="1"/>
    <col min="11784" max="11784" width="12.28515625" style="158" customWidth="1"/>
    <col min="11785" max="11785" width="10.42578125" style="158" customWidth="1"/>
    <col min="11786" max="11786" width="13.7109375" style="158" customWidth="1"/>
    <col min="11787" max="11787" width="14" style="158" customWidth="1"/>
    <col min="11788" max="11788" width="12.140625" style="158" bestFit="1" customWidth="1"/>
    <col min="11789" max="11789" width="9.7109375" style="158" customWidth="1"/>
    <col min="11790" max="11790" width="16.7109375" style="158" customWidth="1"/>
    <col min="11791" max="11791" width="16.42578125" style="158" customWidth="1"/>
    <col min="11792" max="11792" width="0.42578125" style="158" customWidth="1"/>
    <col min="11793" max="11793" width="0" style="158" hidden="1" customWidth="1"/>
    <col min="11794" max="12032" width="9.140625" style="158"/>
    <col min="12033" max="12033" width="38.28515625" style="158" customWidth="1"/>
    <col min="12034" max="12034" width="15.7109375" style="158" customWidth="1"/>
    <col min="12035" max="12035" width="14.5703125" style="158" customWidth="1"/>
    <col min="12036" max="12036" width="12.28515625" style="158" customWidth="1"/>
    <col min="12037" max="12037" width="12.140625" style="158" customWidth="1"/>
    <col min="12038" max="12038" width="14.85546875" style="158" customWidth="1"/>
    <col min="12039" max="12039" width="15" style="158" customWidth="1"/>
    <col min="12040" max="12040" width="12.28515625" style="158" customWidth="1"/>
    <col min="12041" max="12041" width="10.42578125" style="158" customWidth="1"/>
    <col min="12042" max="12042" width="13.7109375" style="158" customWidth="1"/>
    <col min="12043" max="12043" width="14" style="158" customWidth="1"/>
    <col min="12044" max="12044" width="12.140625" style="158" bestFit="1" customWidth="1"/>
    <col min="12045" max="12045" width="9.7109375" style="158" customWidth="1"/>
    <col min="12046" max="12046" width="16.7109375" style="158" customWidth="1"/>
    <col min="12047" max="12047" width="16.42578125" style="158" customWidth="1"/>
    <col min="12048" max="12048" width="0.42578125" style="158" customWidth="1"/>
    <col min="12049" max="12049" width="0" style="158" hidden="1" customWidth="1"/>
    <col min="12050" max="12288" width="9.140625" style="158"/>
    <col min="12289" max="12289" width="38.28515625" style="158" customWidth="1"/>
    <col min="12290" max="12290" width="15.7109375" style="158" customWidth="1"/>
    <col min="12291" max="12291" width="14.5703125" style="158" customWidth="1"/>
    <col min="12292" max="12292" width="12.28515625" style="158" customWidth="1"/>
    <col min="12293" max="12293" width="12.140625" style="158" customWidth="1"/>
    <col min="12294" max="12294" width="14.85546875" style="158" customWidth="1"/>
    <col min="12295" max="12295" width="15" style="158" customWidth="1"/>
    <col min="12296" max="12296" width="12.28515625" style="158" customWidth="1"/>
    <col min="12297" max="12297" width="10.42578125" style="158" customWidth="1"/>
    <col min="12298" max="12298" width="13.7109375" style="158" customWidth="1"/>
    <col min="12299" max="12299" width="14" style="158" customWidth="1"/>
    <col min="12300" max="12300" width="12.140625" style="158" bestFit="1" customWidth="1"/>
    <col min="12301" max="12301" width="9.7109375" style="158" customWidth="1"/>
    <col min="12302" max="12302" width="16.7109375" style="158" customWidth="1"/>
    <col min="12303" max="12303" width="16.42578125" style="158" customWidth="1"/>
    <col min="12304" max="12304" width="0.42578125" style="158" customWidth="1"/>
    <col min="12305" max="12305" width="0" style="158" hidden="1" customWidth="1"/>
    <col min="12306" max="12544" width="9.140625" style="158"/>
    <col min="12545" max="12545" width="38.28515625" style="158" customWidth="1"/>
    <col min="12546" max="12546" width="15.7109375" style="158" customWidth="1"/>
    <col min="12547" max="12547" width="14.5703125" style="158" customWidth="1"/>
    <col min="12548" max="12548" width="12.28515625" style="158" customWidth="1"/>
    <col min="12549" max="12549" width="12.140625" style="158" customWidth="1"/>
    <col min="12550" max="12550" width="14.85546875" style="158" customWidth="1"/>
    <col min="12551" max="12551" width="15" style="158" customWidth="1"/>
    <col min="12552" max="12552" width="12.28515625" style="158" customWidth="1"/>
    <col min="12553" max="12553" width="10.42578125" style="158" customWidth="1"/>
    <col min="12554" max="12554" width="13.7109375" style="158" customWidth="1"/>
    <col min="12555" max="12555" width="14" style="158" customWidth="1"/>
    <col min="12556" max="12556" width="12.140625" style="158" bestFit="1" customWidth="1"/>
    <col min="12557" max="12557" width="9.7109375" style="158" customWidth="1"/>
    <col min="12558" max="12558" width="16.7109375" style="158" customWidth="1"/>
    <col min="12559" max="12559" width="16.42578125" style="158" customWidth="1"/>
    <col min="12560" max="12560" width="0.42578125" style="158" customWidth="1"/>
    <col min="12561" max="12561" width="0" style="158" hidden="1" customWidth="1"/>
    <col min="12562" max="12800" width="9.140625" style="158"/>
    <col min="12801" max="12801" width="38.28515625" style="158" customWidth="1"/>
    <col min="12802" max="12802" width="15.7109375" style="158" customWidth="1"/>
    <col min="12803" max="12803" width="14.5703125" style="158" customWidth="1"/>
    <col min="12804" max="12804" width="12.28515625" style="158" customWidth="1"/>
    <col min="12805" max="12805" width="12.140625" style="158" customWidth="1"/>
    <col min="12806" max="12806" width="14.85546875" style="158" customWidth="1"/>
    <col min="12807" max="12807" width="15" style="158" customWidth="1"/>
    <col min="12808" max="12808" width="12.28515625" style="158" customWidth="1"/>
    <col min="12809" max="12809" width="10.42578125" style="158" customWidth="1"/>
    <col min="12810" max="12810" width="13.7109375" style="158" customWidth="1"/>
    <col min="12811" max="12811" width="14" style="158" customWidth="1"/>
    <col min="12812" max="12812" width="12.140625" style="158" bestFit="1" customWidth="1"/>
    <col min="12813" max="12813" width="9.7109375" style="158" customWidth="1"/>
    <col min="12814" max="12814" width="16.7109375" style="158" customWidth="1"/>
    <col min="12815" max="12815" width="16.42578125" style="158" customWidth="1"/>
    <col min="12816" max="12816" width="0.42578125" style="158" customWidth="1"/>
    <col min="12817" max="12817" width="0" style="158" hidden="1" customWidth="1"/>
    <col min="12818" max="13056" width="9.140625" style="158"/>
    <col min="13057" max="13057" width="38.28515625" style="158" customWidth="1"/>
    <col min="13058" max="13058" width="15.7109375" style="158" customWidth="1"/>
    <col min="13059" max="13059" width="14.5703125" style="158" customWidth="1"/>
    <col min="13060" max="13060" width="12.28515625" style="158" customWidth="1"/>
    <col min="13061" max="13061" width="12.140625" style="158" customWidth="1"/>
    <col min="13062" max="13062" width="14.85546875" style="158" customWidth="1"/>
    <col min="13063" max="13063" width="15" style="158" customWidth="1"/>
    <col min="13064" max="13064" width="12.28515625" style="158" customWidth="1"/>
    <col min="13065" max="13065" width="10.42578125" style="158" customWidth="1"/>
    <col min="13066" max="13066" width="13.7109375" style="158" customWidth="1"/>
    <col min="13067" max="13067" width="14" style="158" customWidth="1"/>
    <col min="13068" max="13068" width="12.140625" style="158" bestFit="1" customWidth="1"/>
    <col min="13069" max="13069" width="9.7109375" style="158" customWidth="1"/>
    <col min="13070" max="13070" width="16.7109375" style="158" customWidth="1"/>
    <col min="13071" max="13071" width="16.42578125" style="158" customWidth="1"/>
    <col min="13072" max="13072" width="0.42578125" style="158" customWidth="1"/>
    <col min="13073" max="13073" width="0" style="158" hidden="1" customWidth="1"/>
    <col min="13074" max="13312" width="9.140625" style="158"/>
    <col min="13313" max="13313" width="38.28515625" style="158" customWidth="1"/>
    <col min="13314" max="13314" width="15.7109375" style="158" customWidth="1"/>
    <col min="13315" max="13315" width="14.5703125" style="158" customWidth="1"/>
    <col min="13316" max="13316" width="12.28515625" style="158" customWidth="1"/>
    <col min="13317" max="13317" width="12.140625" style="158" customWidth="1"/>
    <col min="13318" max="13318" width="14.85546875" style="158" customWidth="1"/>
    <col min="13319" max="13319" width="15" style="158" customWidth="1"/>
    <col min="13320" max="13320" width="12.28515625" style="158" customWidth="1"/>
    <col min="13321" max="13321" width="10.42578125" style="158" customWidth="1"/>
    <col min="13322" max="13322" width="13.7109375" style="158" customWidth="1"/>
    <col min="13323" max="13323" width="14" style="158" customWidth="1"/>
    <col min="13324" max="13324" width="12.140625" style="158" bestFit="1" customWidth="1"/>
    <col min="13325" max="13325" width="9.7109375" style="158" customWidth="1"/>
    <col min="13326" max="13326" width="16.7109375" style="158" customWidth="1"/>
    <col min="13327" max="13327" width="16.42578125" style="158" customWidth="1"/>
    <col min="13328" max="13328" width="0.42578125" style="158" customWidth="1"/>
    <col min="13329" max="13329" width="0" style="158" hidden="1" customWidth="1"/>
    <col min="13330" max="13568" width="9.140625" style="158"/>
    <col min="13569" max="13569" width="38.28515625" style="158" customWidth="1"/>
    <col min="13570" max="13570" width="15.7109375" style="158" customWidth="1"/>
    <col min="13571" max="13571" width="14.5703125" style="158" customWidth="1"/>
    <col min="13572" max="13572" width="12.28515625" style="158" customWidth="1"/>
    <col min="13573" max="13573" width="12.140625" style="158" customWidth="1"/>
    <col min="13574" max="13574" width="14.85546875" style="158" customWidth="1"/>
    <col min="13575" max="13575" width="15" style="158" customWidth="1"/>
    <col min="13576" max="13576" width="12.28515625" style="158" customWidth="1"/>
    <col min="13577" max="13577" width="10.42578125" style="158" customWidth="1"/>
    <col min="13578" max="13578" width="13.7109375" style="158" customWidth="1"/>
    <col min="13579" max="13579" width="14" style="158" customWidth="1"/>
    <col min="13580" max="13580" width="12.140625" style="158" bestFit="1" customWidth="1"/>
    <col min="13581" max="13581" width="9.7109375" style="158" customWidth="1"/>
    <col min="13582" max="13582" width="16.7109375" style="158" customWidth="1"/>
    <col min="13583" max="13583" width="16.42578125" style="158" customWidth="1"/>
    <col min="13584" max="13584" width="0.42578125" style="158" customWidth="1"/>
    <col min="13585" max="13585" width="0" style="158" hidden="1" customWidth="1"/>
    <col min="13586" max="13824" width="9.140625" style="158"/>
    <col min="13825" max="13825" width="38.28515625" style="158" customWidth="1"/>
    <col min="13826" max="13826" width="15.7109375" style="158" customWidth="1"/>
    <col min="13827" max="13827" width="14.5703125" style="158" customWidth="1"/>
    <col min="13828" max="13828" width="12.28515625" style="158" customWidth="1"/>
    <col min="13829" max="13829" width="12.140625" style="158" customWidth="1"/>
    <col min="13830" max="13830" width="14.85546875" style="158" customWidth="1"/>
    <col min="13831" max="13831" width="15" style="158" customWidth="1"/>
    <col min="13832" max="13832" width="12.28515625" style="158" customWidth="1"/>
    <col min="13833" max="13833" width="10.42578125" style="158" customWidth="1"/>
    <col min="13834" max="13834" width="13.7109375" style="158" customWidth="1"/>
    <col min="13835" max="13835" width="14" style="158" customWidth="1"/>
    <col min="13836" max="13836" width="12.140625" style="158" bestFit="1" customWidth="1"/>
    <col min="13837" max="13837" width="9.7109375" style="158" customWidth="1"/>
    <col min="13838" max="13838" width="16.7109375" style="158" customWidth="1"/>
    <col min="13839" max="13839" width="16.42578125" style="158" customWidth="1"/>
    <col min="13840" max="13840" width="0.42578125" style="158" customWidth="1"/>
    <col min="13841" max="13841" width="0" style="158" hidden="1" customWidth="1"/>
    <col min="13842" max="14080" width="9.140625" style="158"/>
    <col min="14081" max="14081" width="38.28515625" style="158" customWidth="1"/>
    <col min="14082" max="14082" width="15.7109375" style="158" customWidth="1"/>
    <col min="14083" max="14083" width="14.5703125" style="158" customWidth="1"/>
    <col min="14084" max="14084" width="12.28515625" style="158" customWidth="1"/>
    <col min="14085" max="14085" width="12.140625" style="158" customWidth="1"/>
    <col min="14086" max="14086" width="14.85546875" style="158" customWidth="1"/>
    <col min="14087" max="14087" width="15" style="158" customWidth="1"/>
    <col min="14088" max="14088" width="12.28515625" style="158" customWidth="1"/>
    <col min="14089" max="14089" width="10.42578125" style="158" customWidth="1"/>
    <col min="14090" max="14090" width="13.7109375" style="158" customWidth="1"/>
    <col min="14091" max="14091" width="14" style="158" customWidth="1"/>
    <col min="14092" max="14092" width="12.140625" style="158" bestFit="1" customWidth="1"/>
    <col min="14093" max="14093" width="9.7109375" style="158" customWidth="1"/>
    <col min="14094" max="14094" width="16.7109375" style="158" customWidth="1"/>
    <col min="14095" max="14095" width="16.42578125" style="158" customWidth="1"/>
    <col min="14096" max="14096" width="0.42578125" style="158" customWidth="1"/>
    <col min="14097" max="14097" width="0" style="158" hidden="1" customWidth="1"/>
    <col min="14098" max="14336" width="9.140625" style="158"/>
    <col min="14337" max="14337" width="38.28515625" style="158" customWidth="1"/>
    <col min="14338" max="14338" width="15.7109375" style="158" customWidth="1"/>
    <col min="14339" max="14339" width="14.5703125" style="158" customWidth="1"/>
    <col min="14340" max="14340" width="12.28515625" style="158" customWidth="1"/>
    <col min="14341" max="14341" width="12.140625" style="158" customWidth="1"/>
    <col min="14342" max="14342" width="14.85546875" style="158" customWidth="1"/>
    <col min="14343" max="14343" width="15" style="158" customWidth="1"/>
    <col min="14344" max="14344" width="12.28515625" style="158" customWidth="1"/>
    <col min="14345" max="14345" width="10.42578125" style="158" customWidth="1"/>
    <col min="14346" max="14346" width="13.7109375" style="158" customWidth="1"/>
    <col min="14347" max="14347" width="14" style="158" customWidth="1"/>
    <col min="14348" max="14348" width="12.140625" style="158" bestFit="1" customWidth="1"/>
    <col min="14349" max="14349" width="9.7109375" style="158" customWidth="1"/>
    <col min="14350" max="14350" width="16.7109375" style="158" customWidth="1"/>
    <col min="14351" max="14351" width="16.42578125" style="158" customWidth="1"/>
    <col min="14352" max="14352" width="0.42578125" style="158" customWidth="1"/>
    <col min="14353" max="14353" width="0" style="158" hidden="1" customWidth="1"/>
    <col min="14354" max="14592" width="9.140625" style="158"/>
    <col min="14593" max="14593" width="38.28515625" style="158" customWidth="1"/>
    <col min="14594" max="14594" width="15.7109375" style="158" customWidth="1"/>
    <col min="14595" max="14595" width="14.5703125" style="158" customWidth="1"/>
    <col min="14596" max="14596" width="12.28515625" style="158" customWidth="1"/>
    <col min="14597" max="14597" width="12.140625" style="158" customWidth="1"/>
    <col min="14598" max="14598" width="14.85546875" style="158" customWidth="1"/>
    <col min="14599" max="14599" width="15" style="158" customWidth="1"/>
    <col min="14600" max="14600" width="12.28515625" style="158" customWidth="1"/>
    <col min="14601" max="14601" width="10.42578125" style="158" customWidth="1"/>
    <col min="14602" max="14602" width="13.7109375" style="158" customWidth="1"/>
    <col min="14603" max="14603" width="14" style="158" customWidth="1"/>
    <col min="14604" max="14604" width="12.140625" style="158" bestFit="1" customWidth="1"/>
    <col min="14605" max="14605" width="9.7109375" style="158" customWidth="1"/>
    <col min="14606" max="14606" width="16.7109375" style="158" customWidth="1"/>
    <col min="14607" max="14607" width="16.42578125" style="158" customWidth="1"/>
    <col min="14608" max="14608" width="0.42578125" style="158" customWidth="1"/>
    <col min="14609" max="14609" width="0" style="158" hidden="1" customWidth="1"/>
    <col min="14610" max="14848" width="9.140625" style="158"/>
    <col min="14849" max="14849" width="38.28515625" style="158" customWidth="1"/>
    <col min="14850" max="14850" width="15.7109375" style="158" customWidth="1"/>
    <col min="14851" max="14851" width="14.5703125" style="158" customWidth="1"/>
    <col min="14852" max="14852" width="12.28515625" style="158" customWidth="1"/>
    <col min="14853" max="14853" width="12.140625" style="158" customWidth="1"/>
    <col min="14854" max="14854" width="14.85546875" style="158" customWidth="1"/>
    <col min="14855" max="14855" width="15" style="158" customWidth="1"/>
    <col min="14856" max="14856" width="12.28515625" style="158" customWidth="1"/>
    <col min="14857" max="14857" width="10.42578125" style="158" customWidth="1"/>
    <col min="14858" max="14858" width="13.7109375" style="158" customWidth="1"/>
    <col min="14859" max="14859" width="14" style="158" customWidth="1"/>
    <col min="14860" max="14860" width="12.140625" style="158" bestFit="1" customWidth="1"/>
    <col min="14861" max="14861" width="9.7109375" style="158" customWidth="1"/>
    <col min="14862" max="14862" width="16.7109375" style="158" customWidth="1"/>
    <col min="14863" max="14863" width="16.42578125" style="158" customWidth="1"/>
    <col min="14864" max="14864" width="0.42578125" style="158" customWidth="1"/>
    <col min="14865" max="14865" width="0" style="158" hidden="1" customWidth="1"/>
    <col min="14866" max="15104" width="9.140625" style="158"/>
    <col min="15105" max="15105" width="38.28515625" style="158" customWidth="1"/>
    <col min="15106" max="15106" width="15.7109375" style="158" customWidth="1"/>
    <col min="15107" max="15107" width="14.5703125" style="158" customWidth="1"/>
    <col min="15108" max="15108" width="12.28515625" style="158" customWidth="1"/>
    <col min="15109" max="15109" width="12.140625" style="158" customWidth="1"/>
    <col min="15110" max="15110" width="14.85546875" style="158" customWidth="1"/>
    <col min="15111" max="15111" width="15" style="158" customWidth="1"/>
    <col min="15112" max="15112" width="12.28515625" style="158" customWidth="1"/>
    <col min="15113" max="15113" width="10.42578125" style="158" customWidth="1"/>
    <col min="15114" max="15114" width="13.7109375" style="158" customWidth="1"/>
    <col min="15115" max="15115" width="14" style="158" customWidth="1"/>
    <col min="15116" max="15116" width="12.140625" style="158" bestFit="1" customWidth="1"/>
    <col min="15117" max="15117" width="9.7109375" style="158" customWidth="1"/>
    <col min="15118" max="15118" width="16.7109375" style="158" customWidth="1"/>
    <col min="15119" max="15119" width="16.42578125" style="158" customWidth="1"/>
    <col min="15120" max="15120" width="0.42578125" style="158" customWidth="1"/>
    <col min="15121" max="15121" width="0" style="158" hidden="1" customWidth="1"/>
    <col min="15122" max="15360" width="9.140625" style="158"/>
    <col min="15361" max="15361" width="38.28515625" style="158" customWidth="1"/>
    <col min="15362" max="15362" width="15.7109375" style="158" customWidth="1"/>
    <col min="15363" max="15363" width="14.5703125" style="158" customWidth="1"/>
    <col min="15364" max="15364" width="12.28515625" style="158" customWidth="1"/>
    <col min="15365" max="15365" width="12.140625" style="158" customWidth="1"/>
    <col min="15366" max="15366" width="14.85546875" style="158" customWidth="1"/>
    <col min="15367" max="15367" width="15" style="158" customWidth="1"/>
    <col min="15368" max="15368" width="12.28515625" style="158" customWidth="1"/>
    <col min="15369" max="15369" width="10.42578125" style="158" customWidth="1"/>
    <col min="15370" max="15370" width="13.7109375" style="158" customWidth="1"/>
    <col min="15371" max="15371" width="14" style="158" customWidth="1"/>
    <col min="15372" max="15372" width="12.140625" style="158" bestFit="1" customWidth="1"/>
    <col min="15373" max="15373" width="9.7109375" style="158" customWidth="1"/>
    <col min="15374" max="15374" width="16.7109375" style="158" customWidth="1"/>
    <col min="15375" max="15375" width="16.42578125" style="158" customWidth="1"/>
    <col min="15376" max="15376" width="0.42578125" style="158" customWidth="1"/>
    <col min="15377" max="15377" width="0" style="158" hidden="1" customWidth="1"/>
    <col min="15378" max="15616" width="9.140625" style="158"/>
    <col min="15617" max="15617" width="38.28515625" style="158" customWidth="1"/>
    <col min="15618" max="15618" width="15.7109375" style="158" customWidth="1"/>
    <col min="15619" max="15619" width="14.5703125" style="158" customWidth="1"/>
    <col min="15620" max="15620" width="12.28515625" style="158" customWidth="1"/>
    <col min="15621" max="15621" width="12.140625" style="158" customWidth="1"/>
    <col min="15622" max="15622" width="14.85546875" style="158" customWidth="1"/>
    <col min="15623" max="15623" width="15" style="158" customWidth="1"/>
    <col min="15624" max="15624" width="12.28515625" style="158" customWidth="1"/>
    <col min="15625" max="15625" width="10.42578125" style="158" customWidth="1"/>
    <col min="15626" max="15626" width="13.7109375" style="158" customWidth="1"/>
    <col min="15627" max="15627" width="14" style="158" customWidth="1"/>
    <col min="15628" max="15628" width="12.140625" style="158" bestFit="1" customWidth="1"/>
    <col min="15629" max="15629" width="9.7109375" style="158" customWidth="1"/>
    <col min="15630" max="15630" width="16.7109375" style="158" customWidth="1"/>
    <col min="15631" max="15631" width="16.42578125" style="158" customWidth="1"/>
    <col min="15632" max="15632" width="0.42578125" style="158" customWidth="1"/>
    <col min="15633" max="15633" width="0" style="158" hidden="1" customWidth="1"/>
    <col min="15634" max="15872" width="9.140625" style="158"/>
    <col min="15873" max="15873" width="38.28515625" style="158" customWidth="1"/>
    <col min="15874" max="15874" width="15.7109375" style="158" customWidth="1"/>
    <col min="15875" max="15875" width="14.5703125" style="158" customWidth="1"/>
    <col min="15876" max="15876" width="12.28515625" style="158" customWidth="1"/>
    <col min="15877" max="15877" width="12.140625" style="158" customWidth="1"/>
    <col min="15878" max="15878" width="14.85546875" style="158" customWidth="1"/>
    <col min="15879" max="15879" width="15" style="158" customWidth="1"/>
    <col min="15880" max="15880" width="12.28515625" style="158" customWidth="1"/>
    <col min="15881" max="15881" width="10.42578125" style="158" customWidth="1"/>
    <col min="15882" max="15882" width="13.7109375" style="158" customWidth="1"/>
    <col min="15883" max="15883" width="14" style="158" customWidth="1"/>
    <col min="15884" max="15884" width="12.140625" style="158" bestFit="1" customWidth="1"/>
    <col min="15885" max="15885" width="9.7109375" style="158" customWidth="1"/>
    <col min="15886" max="15886" width="16.7109375" style="158" customWidth="1"/>
    <col min="15887" max="15887" width="16.42578125" style="158" customWidth="1"/>
    <col min="15888" max="15888" width="0.42578125" style="158" customWidth="1"/>
    <col min="15889" max="15889" width="0" style="158" hidden="1" customWidth="1"/>
    <col min="15890" max="16128" width="9.140625" style="158"/>
    <col min="16129" max="16129" width="38.28515625" style="158" customWidth="1"/>
    <col min="16130" max="16130" width="15.7109375" style="158" customWidth="1"/>
    <col min="16131" max="16131" width="14.5703125" style="158" customWidth="1"/>
    <col min="16132" max="16132" width="12.28515625" style="158" customWidth="1"/>
    <col min="16133" max="16133" width="12.140625" style="158" customWidth="1"/>
    <col min="16134" max="16134" width="14.85546875" style="158" customWidth="1"/>
    <col min="16135" max="16135" width="15" style="158" customWidth="1"/>
    <col min="16136" max="16136" width="12.28515625" style="158" customWidth="1"/>
    <col min="16137" max="16137" width="10.42578125" style="158" customWidth="1"/>
    <col min="16138" max="16138" width="13.7109375" style="158" customWidth="1"/>
    <col min="16139" max="16139" width="14" style="158" customWidth="1"/>
    <col min="16140" max="16140" width="12.140625" style="158" bestFit="1" customWidth="1"/>
    <col min="16141" max="16141" width="9.7109375" style="158" customWidth="1"/>
    <col min="16142" max="16142" width="16.7109375" style="158" customWidth="1"/>
    <col min="16143" max="16143" width="16.42578125" style="158" customWidth="1"/>
    <col min="16144" max="16144" width="0.42578125" style="158" customWidth="1"/>
    <col min="16145" max="16145" width="0" style="158" hidden="1" customWidth="1"/>
    <col min="16146" max="16384" width="9.140625" style="158"/>
  </cols>
  <sheetData>
    <row r="1" spans="1:18" ht="1.7" hidden="1" customHeight="1" x14ac:dyDescent="0.25"/>
    <row r="2" spans="1:18" ht="15.95" customHeight="1" x14ac:dyDescent="0.25">
      <c r="A2" s="307" t="s">
        <v>274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8" ht="16.5" customHeight="1" x14ac:dyDescent="0.25">
      <c r="A3" s="307" t="s">
        <v>275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1:18" ht="1.7" hidden="1" customHeight="1" x14ac:dyDescent="0.25">
      <c r="B4" s="158"/>
      <c r="C4" s="158"/>
      <c r="D4" s="158"/>
      <c r="E4" s="158"/>
      <c r="F4" s="158"/>
      <c r="G4" s="159"/>
      <c r="H4" s="158"/>
      <c r="I4" s="158"/>
      <c r="J4" s="158"/>
      <c r="K4" s="159"/>
      <c r="L4" s="158"/>
    </row>
    <row r="5" spans="1:18" ht="14.25" customHeight="1" x14ac:dyDescent="0.25">
      <c r="A5" s="308" t="s">
        <v>276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</row>
    <row r="6" spans="1:18" s="160" customFormat="1" ht="19.7" customHeight="1" x14ac:dyDescent="0.25">
      <c r="A6" s="309" t="s">
        <v>277</v>
      </c>
      <c r="B6" s="312" t="s">
        <v>278</v>
      </c>
      <c r="C6" s="313"/>
      <c r="D6" s="313"/>
      <c r="E6" s="314"/>
      <c r="F6" s="312" t="s">
        <v>279</v>
      </c>
      <c r="G6" s="313"/>
      <c r="H6" s="313"/>
      <c r="I6" s="314"/>
      <c r="J6" s="312" t="s">
        <v>280</v>
      </c>
      <c r="K6" s="313"/>
      <c r="L6" s="313"/>
      <c r="M6" s="314"/>
    </row>
    <row r="7" spans="1:18" s="165" customFormat="1" ht="12.75" customHeight="1" x14ac:dyDescent="0.2">
      <c r="A7" s="310"/>
      <c r="B7" s="315" t="s">
        <v>281</v>
      </c>
      <c r="C7" s="161" t="s">
        <v>282</v>
      </c>
      <c r="D7" s="162" t="s">
        <v>283</v>
      </c>
      <c r="E7" s="163" t="s">
        <v>284</v>
      </c>
      <c r="F7" s="315" t="s">
        <v>281</v>
      </c>
      <c r="G7" s="161" t="s">
        <v>282</v>
      </c>
      <c r="H7" s="162" t="s">
        <v>283</v>
      </c>
      <c r="I7" s="163" t="s">
        <v>284</v>
      </c>
      <c r="J7" s="315" t="s">
        <v>281</v>
      </c>
      <c r="K7" s="161" t="s">
        <v>282</v>
      </c>
      <c r="L7" s="164" t="s">
        <v>283</v>
      </c>
      <c r="M7" s="163" t="s">
        <v>284</v>
      </c>
    </row>
    <row r="8" spans="1:18" s="165" customFormat="1" ht="13.5" customHeight="1" x14ac:dyDescent="0.2">
      <c r="A8" s="310"/>
      <c r="B8" s="316"/>
      <c r="C8" s="305" t="s">
        <v>285</v>
      </c>
      <c r="D8" s="166" t="s">
        <v>286</v>
      </c>
      <c r="E8" s="167" t="s">
        <v>287</v>
      </c>
      <c r="F8" s="316"/>
      <c r="G8" s="305" t="s">
        <v>285</v>
      </c>
      <c r="H8" s="166" t="s">
        <v>286</v>
      </c>
      <c r="I8" s="167" t="s">
        <v>287</v>
      </c>
      <c r="J8" s="316"/>
      <c r="K8" s="305" t="s">
        <v>285</v>
      </c>
      <c r="L8" s="168" t="s">
        <v>286</v>
      </c>
      <c r="M8" s="167" t="s">
        <v>287</v>
      </c>
    </row>
    <row r="9" spans="1:18" s="165" customFormat="1" ht="13.5" customHeight="1" x14ac:dyDescent="0.2">
      <c r="A9" s="311"/>
      <c r="B9" s="317"/>
      <c r="C9" s="306"/>
      <c r="D9" s="166" t="s">
        <v>288</v>
      </c>
      <c r="E9" s="169" t="s">
        <v>289</v>
      </c>
      <c r="F9" s="317"/>
      <c r="G9" s="306"/>
      <c r="H9" s="166" t="s">
        <v>288</v>
      </c>
      <c r="I9" s="169" t="s">
        <v>289</v>
      </c>
      <c r="J9" s="317"/>
      <c r="K9" s="306"/>
      <c r="L9" s="170" t="s">
        <v>288</v>
      </c>
      <c r="M9" s="169" t="s">
        <v>289</v>
      </c>
    </row>
    <row r="10" spans="1:18" s="176" customFormat="1" ht="11.25" customHeight="1" x14ac:dyDescent="0.25">
      <c r="A10" s="171">
        <v>1</v>
      </c>
      <c r="B10" s="172">
        <v>2</v>
      </c>
      <c r="C10" s="173">
        <v>3</v>
      </c>
      <c r="D10" s="173">
        <v>4</v>
      </c>
      <c r="E10" s="173">
        <v>5</v>
      </c>
      <c r="F10" s="174">
        <v>6</v>
      </c>
      <c r="G10" s="175">
        <v>7</v>
      </c>
      <c r="H10" s="174">
        <v>8</v>
      </c>
      <c r="I10" s="174">
        <v>9</v>
      </c>
      <c r="J10" s="174">
        <v>10</v>
      </c>
      <c r="K10" s="175">
        <v>11</v>
      </c>
      <c r="L10" s="174">
        <v>12</v>
      </c>
      <c r="M10" s="174">
        <v>13</v>
      </c>
    </row>
    <row r="11" spans="1:18" s="176" customFormat="1" ht="19.7" customHeight="1" x14ac:dyDescent="0.25">
      <c r="A11" s="177" t="s">
        <v>290</v>
      </c>
      <c r="B11" s="178">
        <f>B14+B16+B17+B22+B25+B26</f>
        <v>1233920.2000000002</v>
      </c>
      <c r="C11" s="178">
        <f>C14+C16+C17+C22+C25+C26</f>
        <v>1010855.7999999999</v>
      </c>
      <c r="D11" s="179">
        <f>C11/B11*100</f>
        <v>81.922299351287037</v>
      </c>
      <c r="E11" s="179">
        <f>C11/C13*100</f>
        <v>88.835712656764443</v>
      </c>
      <c r="F11" s="178">
        <f>F14+F16+F17+F22+F25+F26</f>
        <v>879236.3</v>
      </c>
      <c r="G11" s="180">
        <f>G14+G16+G17+G22+G25+G26</f>
        <v>724341.29999999993</v>
      </c>
      <c r="H11" s="179">
        <f>G11/F11*100</f>
        <v>82.383006707070663</v>
      </c>
      <c r="I11" s="179">
        <f>G11/G13*100</f>
        <v>89.167762478404853</v>
      </c>
      <c r="J11" s="178">
        <f>J14+J16+J17+J22+J25+J26</f>
        <v>354683.89999999997</v>
      </c>
      <c r="K11" s="180">
        <f>K14+K16+K17+K22+K25+K26</f>
        <v>286514.49999999994</v>
      </c>
      <c r="L11" s="179">
        <f t="shared" ref="L11:L20" si="0">K11/J11*100</f>
        <v>80.780238403829429</v>
      </c>
      <c r="M11" s="179">
        <f>K11/K13*100</f>
        <v>88.007179056518638</v>
      </c>
      <c r="P11" s="176">
        <f>H15+H16+H17+H25</f>
        <v>380.68331819394825</v>
      </c>
      <c r="Q11" s="176">
        <f>I15+I16+I17+I25</f>
        <v>89.167762478404853</v>
      </c>
    </row>
    <row r="12" spans="1:18" s="176" customFormat="1" ht="20.25" customHeight="1" x14ac:dyDescent="0.25">
      <c r="A12" s="177" t="s">
        <v>291</v>
      </c>
      <c r="B12" s="178">
        <f>B36+B27+B37+B35+B41+B42</f>
        <v>143523.755</v>
      </c>
      <c r="C12" s="178">
        <f>C36+C27+C37+C35+C41+C42</f>
        <v>127037.70000000001</v>
      </c>
      <c r="D12" s="179">
        <f t="shared" ref="D12:D69" si="1">C12/B12*100</f>
        <v>88.513361429263057</v>
      </c>
      <c r="E12" s="179">
        <f>C12/C13*100</f>
        <v>11.16428734323555</v>
      </c>
      <c r="F12" s="178">
        <f>F36+F27+F37+F35+F41+F42</f>
        <v>108291.235</v>
      </c>
      <c r="G12" s="180">
        <f>G36+G27+G37+G35+G41+G42</f>
        <v>87994.1</v>
      </c>
      <c r="H12" s="179">
        <f>G12/F12*100</f>
        <v>81.256899508071925</v>
      </c>
      <c r="I12" s="179">
        <f>G12/G13*100</f>
        <v>10.832237521595147</v>
      </c>
      <c r="J12" s="178">
        <f>J36+J27+J37+J35+J41+J42</f>
        <v>35232.519999999997</v>
      </c>
      <c r="K12" s="180">
        <f>K36+K27+K37+K35+K41+K42</f>
        <v>39043.599999999999</v>
      </c>
      <c r="L12" s="179">
        <f t="shared" si="0"/>
        <v>110.81693844209839</v>
      </c>
      <c r="M12" s="179">
        <f>K12/K13*100</f>
        <v>11.992820943481366</v>
      </c>
      <c r="P12" s="176">
        <f>H27+H35+H36+H37+H41+H42</f>
        <v>575.52496149218871</v>
      </c>
      <c r="Q12" s="176">
        <f>I27+I35+I36+I37+I41+I42</f>
        <v>10.832237521595147</v>
      </c>
    </row>
    <row r="13" spans="1:18" s="186" customFormat="1" ht="21.75" customHeight="1" x14ac:dyDescent="0.25">
      <c r="A13" s="181" t="s">
        <v>292</v>
      </c>
      <c r="B13" s="182">
        <f>B14+B16+B17+B22+B25+B26+B36+B27+B37+B35+B41+B42</f>
        <v>1377443.9550000003</v>
      </c>
      <c r="C13" s="182">
        <f>C14+C16+C17+C22+C25+C26+C36+C27+C37+C35+C41+C42</f>
        <v>1137893.5</v>
      </c>
      <c r="D13" s="182">
        <f t="shared" si="1"/>
        <v>82.609059763887075</v>
      </c>
      <c r="E13" s="182">
        <f>C13/C121*100</f>
        <v>32.229572964640859</v>
      </c>
      <c r="F13" s="182">
        <f>F14+F17+F22+F25+F26+F36+F27+F37+F35+F41+F42+F16</f>
        <v>987527.53500000003</v>
      </c>
      <c r="G13" s="182">
        <f>G14+G17+G22+G25+G26+G36+G27+G37+G35+G41+G42+G16</f>
        <v>812335.39999999991</v>
      </c>
      <c r="H13" s="182">
        <f>G13/F13*100</f>
        <v>82.259518971286198</v>
      </c>
      <c r="I13" s="182">
        <f>G13/G121*100</f>
        <v>26.935505092156991</v>
      </c>
      <c r="J13" s="182">
        <f>J14+J16+J17+J22+J25+J26+J36+J27+J37+J35+J41+J42</f>
        <v>389916.41999999993</v>
      </c>
      <c r="K13" s="183">
        <f>K14+K16+K17+K22+K25+K26+K36+K27+K37+K35+K41+K42</f>
        <v>325558.09999999992</v>
      </c>
      <c r="L13" s="182">
        <f t="shared" si="0"/>
        <v>83.49432937448492</v>
      </c>
      <c r="M13" s="184">
        <f>K13/K121*100</f>
        <v>40.682588235470533</v>
      </c>
      <c r="N13" s="185"/>
    </row>
    <row r="14" spans="1:18" ht="18.75" customHeight="1" x14ac:dyDescent="0.25">
      <c r="A14" s="187" t="s">
        <v>293</v>
      </c>
      <c r="B14" s="188">
        <f t="shared" ref="B14:C26" si="2">F14+J14</f>
        <v>951923.60000000009</v>
      </c>
      <c r="C14" s="188">
        <f t="shared" si="2"/>
        <v>778550.39999999991</v>
      </c>
      <c r="D14" s="188">
        <f t="shared" si="1"/>
        <v>81.787067785692031</v>
      </c>
      <c r="E14" s="188">
        <f>C14/C13*100</f>
        <v>68.420322288509411</v>
      </c>
      <c r="F14" s="188">
        <f>SUM(F15:F15)</f>
        <v>759111.8</v>
      </c>
      <c r="G14" s="188">
        <f>SUM(G15:G15)</f>
        <v>615632.6</v>
      </c>
      <c r="H14" s="188">
        <f t="shared" ref="H14:H20" si="3">G14/F14*100</f>
        <v>81.099068674732749</v>
      </c>
      <c r="I14" s="188">
        <f>G14/G13*100</f>
        <v>75.785519134091658</v>
      </c>
      <c r="J14" s="188">
        <f>SUM(J15:J15)</f>
        <v>192811.8</v>
      </c>
      <c r="K14" s="188">
        <f>SUM(K15:K15)</f>
        <v>162917.79999999999</v>
      </c>
      <c r="L14" s="188">
        <f t="shared" si="0"/>
        <v>84.495762188828692</v>
      </c>
      <c r="M14" s="188">
        <f>K14/K13*100</f>
        <v>50.042619120826672</v>
      </c>
      <c r="N14" s="185"/>
      <c r="O14" s="185"/>
    </row>
    <row r="15" spans="1:18" ht="20.25" customHeight="1" x14ac:dyDescent="0.25">
      <c r="A15" s="189" t="s">
        <v>294</v>
      </c>
      <c r="B15" s="190">
        <f t="shared" si="2"/>
        <v>951923.60000000009</v>
      </c>
      <c r="C15" s="190">
        <f t="shared" si="2"/>
        <v>778550.39999999991</v>
      </c>
      <c r="D15" s="190">
        <f t="shared" si="1"/>
        <v>81.787067785692031</v>
      </c>
      <c r="E15" s="190">
        <f>C15/C13*100</f>
        <v>68.420322288509411</v>
      </c>
      <c r="F15" s="190">
        <v>759111.8</v>
      </c>
      <c r="G15" s="191">
        <v>615632.6</v>
      </c>
      <c r="H15" s="192">
        <f t="shared" si="3"/>
        <v>81.099068674732749</v>
      </c>
      <c r="I15" s="190">
        <f>G15/G13*100</f>
        <v>75.785519134091658</v>
      </c>
      <c r="J15" s="192">
        <v>192811.8</v>
      </c>
      <c r="K15" s="193">
        <v>162917.79999999999</v>
      </c>
      <c r="L15" s="192">
        <f t="shared" si="0"/>
        <v>84.495762188828692</v>
      </c>
      <c r="M15" s="190">
        <f>K15/K13*100</f>
        <v>50.042619120826672</v>
      </c>
      <c r="N15" s="185"/>
      <c r="O15" s="185"/>
      <c r="P15" s="185"/>
      <c r="Q15" s="185"/>
      <c r="R15" s="185"/>
    </row>
    <row r="16" spans="1:18" s="196" customFormat="1" ht="20.25" customHeight="1" x14ac:dyDescent="0.25">
      <c r="A16" s="194" t="s">
        <v>295</v>
      </c>
      <c r="B16" s="188">
        <f t="shared" si="2"/>
        <v>96386.3</v>
      </c>
      <c r="C16" s="188">
        <f t="shared" si="2"/>
        <v>82032.399999999994</v>
      </c>
      <c r="D16" s="195">
        <f t="shared" si="1"/>
        <v>85.107945838775834</v>
      </c>
      <c r="E16" s="195">
        <f>C16/C13*100</f>
        <v>7.2091456713655537</v>
      </c>
      <c r="F16" s="195">
        <v>12680.5</v>
      </c>
      <c r="G16" s="195">
        <v>10781.4</v>
      </c>
      <c r="H16" s="188">
        <f>G16/F16*100</f>
        <v>85.023461219983432</v>
      </c>
      <c r="I16" s="188">
        <f>G16/G13*100</f>
        <v>1.3272104108721596</v>
      </c>
      <c r="J16" s="195">
        <v>83705.8</v>
      </c>
      <c r="K16" s="195">
        <v>71251</v>
      </c>
      <c r="L16" s="195">
        <f t="shared" si="0"/>
        <v>85.120744321182045</v>
      </c>
      <c r="M16" s="195">
        <f>K16/K13*100</f>
        <v>21.885801643393304</v>
      </c>
      <c r="N16" s="185"/>
    </row>
    <row r="17" spans="1:15" ht="18.75" customHeight="1" x14ac:dyDescent="0.25">
      <c r="A17" s="187" t="s">
        <v>296</v>
      </c>
      <c r="B17" s="188">
        <f t="shared" si="2"/>
        <v>96768.6</v>
      </c>
      <c r="C17" s="188">
        <f t="shared" si="2"/>
        <v>84199.5</v>
      </c>
      <c r="D17" s="188">
        <f t="shared" si="1"/>
        <v>87.011179246160424</v>
      </c>
      <c r="E17" s="188">
        <f>C17/C13*100</f>
        <v>7.3995940744893964</v>
      </c>
      <c r="F17" s="188">
        <f>SUM(F18:F21)</f>
        <v>96439</v>
      </c>
      <c r="G17" s="188">
        <f>SUM(G18:G21)</f>
        <v>83887.6</v>
      </c>
      <c r="H17" s="188">
        <f>G17/F17*100</f>
        <v>86.985140866247065</v>
      </c>
      <c r="I17" s="188">
        <f>G17/G13*100</f>
        <v>10.326719726851744</v>
      </c>
      <c r="J17" s="188">
        <f>SUM(J18:J21)</f>
        <v>329.6</v>
      </c>
      <c r="K17" s="188">
        <f>SUM(K18:K21)</f>
        <v>311.89999999999998</v>
      </c>
      <c r="L17" s="197">
        <f t="shared" si="0"/>
        <v>94.629854368932016</v>
      </c>
      <c r="M17" s="197">
        <f>K17/K13*100</f>
        <v>9.580471196999861E-2</v>
      </c>
      <c r="N17" s="185"/>
    </row>
    <row r="18" spans="1:15" ht="15.95" customHeight="1" x14ac:dyDescent="0.25">
      <c r="A18" s="189" t="s">
        <v>297</v>
      </c>
      <c r="B18" s="190">
        <f t="shared" si="2"/>
        <v>76017</v>
      </c>
      <c r="C18" s="198">
        <f t="shared" si="2"/>
        <v>63068.800000000003</v>
      </c>
      <c r="D18" s="190">
        <f>C18/B18*100</f>
        <v>82.966704816027999</v>
      </c>
      <c r="E18" s="199">
        <f>C18/C13*100</f>
        <v>5.5425925185441347</v>
      </c>
      <c r="F18" s="190">
        <v>76017</v>
      </c>
      <c r="G18" s="190">
        <v>63068.800000000003</v>
      </c>
      <c r="H18" s="200">
        <f>G18/F18*100</f>
        <v>82.966704816027999</v>
      </c>
      <c r="I18" s="199">
        <f>G18/G13*100</f>
        <v>7.7638866901528614</v>
      </c>
      <c r="J18" s="200"/>
      <c r="K18" s="200"/>
      <c r="L18" s="200"/>
      <c r="M18" s="199"/>
      <c r="N18" s="185"/>
    </row>
    <row r="19" spans="1:15" ht="18" customHeight="1" x14ac:dyDescent="0.25">
      <c r="A19" s="189" t="s">
        <v>298</v>
      </c>
      <c r="B19" s="190">
        <f t="shared" si="2"/>
        <v>110</v>
      </c>
      <c r="C19" s="199">
        <f t="shared" si="2"/>
        <v>142.1</v>
      </c>
      <c r="D19" s="190">
        <f>C19/B19*100</f>
        <v>129.18181818181819</v>
      </c>
      <c r="E19" s="199">
        <f>C19/C13*100</f>
        <v>1.2487987671956998E-2</v>
      </c>
      <c r="F19" s="190">
        <v>110</v>
      </c>
      <c r="G19" s="190">
        <v>142.1</v>
      </c>
      <c r="H19" s="192">
        <f>G19/F19*100</f>
        <v>129.18181818181819</v>
      </c>
      <c r="I19" s="199">
        <f>G19/G13*100</f>
        <v>1.7492774536232204E-2</v>
      </c>
      <c r="J19" s="192"/>
      <c r="K19" s="192"/>
      <c r="L19" s="192"/>
      <c r="M19" s="190"/>
      <c r="N19" s="185"/>
    </row>
    <row r="20" spans="1:15" ht="17.25" customHeight="1" x14ac:dyDescent="0.25">
      <c r="A20" s="189" t="s">
        <v>299</v>
      </c>
      <c r="B20" s="190">
        <f t="shared" si="2"/>
        <v>641.6</v>
      </c>
      <c r="C20" s="199">
        <f t="shared" si="2"/>
        <v>623.79999999999995</v>
      </c>
      <c r="D20" s="199">
        <f t="shared" si="1"/>
        <v>97.225685785536157</v>
      </c>
      <c r="E20" s="199">
        <f>C20/C13*100</f>
        <v>5.4820596127845005E-2</v>
      </c>
      <c r="F20" s="190">
        <v>312</v>
      </c>
      <c r="G20" s="190">
        <v>311.89999999999998</v>
      </c>
      <c r="H20" s="201">
        <f t="shared" si="3"/>
        <v>99.967948717948701</v>
      </c>
      <c r="I20" s="199">
        <f>G20/G13*100</f>
        <v>3.8395470639344294E-2</v>
      </c>
      <c r="J20" s="200">
        <v>329.6</v>
      </c>
      <c r="K20" s="202">
        <v>311.89999999999998</v>
      </c>
      <c r="L20" s="203">
        <f t="shared" si="0"/>
        <v>94.629854368932016</v>
      </c>
      <c r="M20" s="199">
        <f>K20/K13*100</f>
        <v>9.580471196999861E-2</v>
      </c>
      <c r="N20" s="185"/>
    </row>
    <row r="21" spans="1:15" ht="30.75" customHeight="1" x14ac:dyDescent="0.25">
      <c r="A21" s="189" t="s">
        <v>300</v>
      </c>
      <c r="B21" s="190">
        <f t="shared" si="2"/>
        <v>20000</v>
      </c>
      <c r="C21" s="190">
        <f t="shared" si="2"/>
        <v>20364.8</v>
      </c>
      <c r="D21" s="190">
        <f t="shared" si="1"/>
        <v>101.824</v>
      </c>
      <c r="E21" s="190">
        <f>C21/C13*100</f>
        <v>1.78969297214546</v>
      </c>
      <c r="F21" s="190">
        <v>20000</v>
      </c>
      <c r="G21" s="190">
        <v>20364.8</v>
      </c>
      <c r="H21" s="192">
        <f>G21/F21*100</f>
        <v>101.824</v>
      </c>
      <c r="I21" s="190">
        <f>G21/G13*100</f>
        <v>2.5069447915233045</v>
      </c>
      <c r="J21" s="192"/>
      <c r="K21" s="192"/>
      <c r="L21" s="192"/>
      <c r="M21" s="190"/>
      <c r="N21" s="185"/>
    </row>
    <row r="22" spans="1:15" ht="19.7" customHeight="1" x14ac:dyDescent="0.25">
      <c r="A22" s="187" t="s">
        <v>301</v>
      </c>
      <c r="B22" s="188">
        <f t="shared" si="2"/>
        <v>77637.7</v>
      </c>
      <c r="C22" s="188">
        <f>G22+K22</f>
        <v>51869.5</v>
      </c>
      <c r="D22" s="188">
        <f t="shared" si="1"/>
        <v>66.809681379020759</v>
      </c>
      <c r="E22" s="188">
        <f>C22/C13*100</f>
        <v>4.5583791453242331</v>
      </c>
      <c r="F22" s="188">
        <f>F23+F24</f>
        <v>0</v>
      </c>
      <c r="G22" s="188">
        <f>G23+G24</f>
        <v>0</v>
      </c>
      <c r="H22" s="188"/>
      <c r="I22" s="188">
        <f>G22/G13*100</f>
        <v>0</v>
      </c>
      <c r="J22" s="188">
        <f>J23+J24</f>
        <v>77637.7</v>
      </c>
      <c r="K22" s="188">
        <f>K23+K24</f>
        <v>51869.5</v>
      </c>
      <c r="L22" s="195">
        <f t="shared" ref="L22:L85" si="4">K22/J22*100</f>
        <v>66.809681379020759</v>
      </c>
      <c r="M22" s="188">
        <f>K22/K13*100</f>
        <v>15.932486397973209</v>
      </c>
      <c r="N22" s="185"/>
    </row>
    <row r="23" spans="1:15" ht="18" customHeight="1" x14ac:dyDescent="0.25">
      <c r="A23" s="189" t="s">
        <v>302</v>
      </c>
      <c r="B23" s="190">
        <f t="shared" si="2"/>
        <v>53122.2</v>
      </c>
      <c r="C23" s="190">
        <f t="shared" si="2"/>
        <v>37988.6</v>
      </c>
      <c r="D23" s="204">
        <f t="shared" si="1"/>
        <v>71.511722029584618</v>
      </c>
      <c r="E23" s="190">
        <f>C23/C13*100</f>
        <v>3.3385022412027134</v>
      </c>
      <c r="F23" s="192">
        <v>0</v>
      </c>
      <c r="G23" s="192">
        <v>0</v>
      </c>
      <c r="H23" s="192"/>
      <c r="I23" s="190"/>
      <c r="J23" s="193">
        <v>53122.2</v>
      </c>
      <c r="K23" s="193">
        <v>37988.6</v>
      </c>
      <c r="L23" s="192">
        <f t="shared" si="4"/>
        <v>71.511722029584618</v>
      </c>
      <c r="M23" s="190">
        <f>K23/K13*100</f>
        <v>11.668762042781307</v>
      </c>
      <c r="N23" s="185"/>
    </row>
    <row r="24" spans="1:15" ht="18.75" customHeight="1" x14ac:dyDescent="0.25">
      <c r="A24" s="189" t="s">
        <v>303</v>
      </c>
      <c r="B24" s="190">
        <f t="shared" si="2"/>
        <v>24515.5</v>
      </c>
      <c r="C24" s="190">
        <f t="shared" si="2"/>
        <v>13880.9</v>
      </c>
      <c r="D24" s="204">
        <f t="shared" si="1"/>
        <v>56.620913299749134</v>
      </c>
      <c r="E24" s="190">
        <f>C24/C13*100</f>
        <v>1.2198769041215192</v>
      </c>
      <c r="F24" s="192">
        <v>0</v>
      </c>
      <c r="G24" s="192">
        <v>0</v>
      </c>
      <c r="H24" s="192"/>
      <c r="I24" s="190"/>
      <c r="J24" s="193">
        <v>24515.5</v>
      </c>
      <c r="K24" s="192">
        <v>13880.9</v>
      </c>
      <c r="L24" s="192">
        <f t="shared" si="4"/>
        <v>56.620913299749134</v>
      </c>
      <c r="M24" s="190">
        <f>K24/K13*100</f>
        <v>4.2637243551919006</v>
      </c>
      <c r="N24" s="185"/>
    </row>
    <row r="25" spans="1:15" ht="21.75" customHeight="1" x14ac:dyDescent="0.25">
      <c r="A25" s="187" t="s">
        <v>304</v>
      </c>
      <c r="B25" s="188">
        <f t="shared" si="2"/>
        <v>11204</v>
      </c>
      <c r="C25" s="195">
        <f t="shared" si="2"/>
        <v>14204</v>
      </c>
      <c r="D25" s="205">
        <f t="shared" si="1"/>
        <v>126.77615137450911</v>
      </c>
      <c r="E25" s="188">
        <f>C25/C13*100</f>
        <v>1.2482714770758423</v>
      </c>
      <c r="F25" s="188">
        <v>11005</v>
      </c>
      <c r="G25" s="188">
        <v>14039.7</v>
      </c>
      <c r="H25" s="188">
        <f t="shared" ref="H25:H49" si="5">G25/F25*100</f>
        <v>127.57564743298502</v>
      </c>
      <c r="I25" s="188">
        <f>G25/G13*100</f>
        <v>1.7283132065892981</v>
      </c>
      <c r="J25" s="188">
        <v>199</v>
      </c>
      <c r="K25" s="188">
        <v>164.3</v>
      </c>
      <c r="L25" s="188">
        <f t="shared" si="4"/>
        <v>82.562814070351763</v>
      </c>
      <c r="M25" s="188">
        <f>K25/K13*100</f>
        <v>5.046718235546898E-2</v>
      </c>
      <c r="N25" s="185"/>
    </row>
    <row r="26" spans="1:15" ht="46.5" hidden="1" customHeight="1" x14ac:dyDescent="0.25">
      <c r="A26" s="187" t="s">
        <v>305</v>
      </c>
      <c r="B26" s="188">
        <f t="shared" si="2"/>
        <v>0</v>
      </c>
      <c r="C26" s="206">
        <f t="shared" si="2"/>
        <v>0</v>
      </c>
      <c r="D26" s="205" t="e">
        <f t="shared" si="1"/>
        <v>#DIV/0!</v>
      </c>
      <c r="E26" s="188">
        <f>C26/C13*100</f>
        <v>0</v>
      </c>
      <c r="F26" s="206"/>
      <c r="G26" s="206"/>
      <c r="H26" s="188" t="e">
        <f>G26/F26*100</f>
        <v>#DIV/0!</v>
      </c>
      <c r="I26" s="188">
        <f>G26/G13*100</f>
        <v>0</v>
      </c>
      <c r="J26" s="188"/>
      <c r="K26" s="188"/>
      <c r="L26" s="188" t="e">
        <f t="shared" si="4"/>
        <v>#DIV/0!</v>
      </c>
      <c r="M26" s="188">
        <f>K26/K13*100</f>
        <v>0</v>
      </c>
      <c r="N26" s="185"/>
    </row>
    <row r="27" spans="1:15" ht="57.75" customHeight="1" x14ac:dyDescent="0.25">
      <c r="A27" s="187" t="s">
        <v>306</v>
      </c>
      <c r="B27" s="188">
        <f>SUM(B28:B34)</f>
        <v>39693</v>
      </c>
      <c r="C27" s="207">
        <f>SUM(C28:C34)</f>
        <v>34020.699999999997</v>
      </c>
      <c r="D27" s="205">
        <f t="shared" si="1"/>
        <v>85.709570957095707</v>
      </c>
      <c r="E27" s="188">
        <f>C27/C13*100</f>
        <v>2.9897964967723252</v>
      </c>
      <c r="F27" s="188">
        <f>SUM(F28:F34)</f>
        <v>21895.199999999997</v>
      </c>
      <c r="G27" s="188">
        <f>SUM(G28:G34)</f>
        <v>19280.5</v>
      </c>
      <c r="H27" s="188">
        <f>G27/F27*100</f>
        <v>88.058113193759382</v>
      </c>
      <c r="I27" s="188">
        <f>G27/G13*100</f>
        <v>2.373465442968508</v>
      </c>
      <c r="J27" s="188">
        <f>SUM(J28:J34)</f>
        <v>17797.8</v>
      </c>
      <c r="K27" s="188">
        <f>SUM(K28:K34)</f>
        <v>14740.199999999999</v>
      </c>
      <c r="L27" s="188">
        <f>K27/J27*100</f>
        <v>82.820348582409054</v>
      </c>
      <c r="M27" s="188">
        <f>K27/K13*100</f>
        <v>4.5276710977241859</v>
      </c>
      <c r="N27" s="185"/>
      <c r="O27" s="185"/>
    </row>
    <row r="28" spans="1:15" s="209" customFormat="1" ht="64.5" customHeight="1" x14ac:dyDescent="0.25">
      <c r="A28" s="208" t="s">
        <v>307</v>
      </c>
      <c r="B28" s="190">
        <f>F28+J28</f>
        <v>461.3</v>
      </c>
      <c r="C28" s="190">
        <f>G28+K28</f>
        <v>461.3</v>
      </c>
      <c r="D28" s="190">
        <f t="shared" si="1"/>
        <v>100</v>
      </c>
      <c r="E28" s="190">
        <f>C28/C13*100</f>
        <v>4.0539822048372712E-2</v>
      </c>
      <c r="F28" s="190"/>
      <c r="G28" s="190"/>
      <c r="H28" s="192" t="e">
        <f>G28/F28*100</f>
        <v>#DIV/0!</v>
      </c>
      <c r="I28" s="190">
        <f>G28/G13*100</f>
        <v>0</v>
      </c>
      <c r="J28" s="190">
        <v>461.3</v>
      </c>
      <c r="K28" s="190">
        <v>461.3</v>
      </c>
      <c r="L28" s="192">
        <f t="shared" si="4"/>
        <v>100</v>
      </c>
      <c r="M28" s="190">
        <f>K28/K13*100</f>
        <v>0.1416951382871445</v>
      </c>
      <c r="N28" s="185"/>
    </row>
    <row r="29" spans="1:15" ht="21" customHeight="1" x14ac:dyDescent="0.25">
      <c r="A29" s="189" t="s">
        <v>308</v>
      </c>
      <c r="B29" s="190">
        <f t="shared" ref="B29:C44" si="6">F29+J29</f>
        <v>30900.899999999998</v>
      </c>
      <c r="C29" s="190">
        <f t="shared" si="6"/>
        <v>25949.1</v>
      </c>
      <c r="D29" s="190">
        <f t="shared" si="1"/>
        <v>83.975224022601282</v>
      </c>
      <c r="E29" s="190">
        <f>C29/C13*100</f>
        <v>2.2804506748654423</v>
      </c>
      <c r="F29" s="190">
        <v>19651.599999999999</v>
      </c>
      <c r="G29" s="190">
        <v>16988.599999999999</v>
      </c>
      <c r="H29" s="192">
        <f t="shared" si="5"/>
        <v>86.448940544281385</v>
      </c>
      <c r="I29" s="190">
        <f>G29/G13*100</f>
        <v>2.0913282863211426</v>
      </c>
      <c r="J29" s="193">
        <v>11249.3</v>
      </c>
      <c r="K29" s="193">
        <v>8960.5</v>
      </c>
      <c r="L29" s="192">
        <f t="shared" si="4"/>
        <v>79.653845128141313</v>
      </c>
      <c r="M29" s="190">
        <f>K29/K13*100</f>
        <v>2.7523505021069981</v>
      </c>
      <c r="N29" s="185"/>
    </row>
    <row r="30" spans="1:15" ht="47.25" customHeight="1" x14ac:dyDescent="0.25">
      <c r="A30" s="189" t="s">
        <v>309</v>
      </c>
      <c r="B30" s="190">
        <f t="shared" si="6"/>
        <v>880.8</v>
      </c>
      <c r="C30" s="190">
        <f t="shared" si="6"/>
        <v>743.5</v>
      </c>
      <c r="D30" s="190">
        <f t="shared" si="1"/>
        <v>84.411898274296092</v>
      </c>
      <c r="E30" s="190">
        <f>C30/C13*100</f>
        <v>6.5340034019000903E-2</v>
      </c>
      <c r="F30" s="192">
        <v>460</v>
      </c>
      <c r="G30" s="192">
        <v>460</v>
      </c>
      <c r="H30" s="192">
        <f t="shared" si="5"/>
        <v>100</v>
      </c>
      <c r="I30" s="190">
        <f>G30/G13*100</f>
        <v>5.6626856345297773E-2</v>
      </c>
      <c r="J30" s="190">
        <v>420.8</v>
      </c>
      <c r="K30" s="190">
        <v>283.5</v>
      </c>
      <c r="L30" s="203">
        <f t="shared" si="4"/>
        <v>67.371673003802286</v>
      </c>
      <c r="M30" s="199">
        <f>K30/K13*100</f>
        <v>8.7081230662053893E-2</v>
      </c>
      <c r="N30" s="185"/>
    </row>
    <row r="31" spans="1:15" ht="47.25" customHeight="1" x14ac:dyDescent="0.25">
      <c r="A31" s="189" t="s">
        <v>310</v>
      </c>
      <c r="B31" s="190">
        <f t="shared" si="6"/>
        <v>3261.5</v>
      </c>
      <c r="C31" s="190">
        <f t="shared" si="6"/>
        <v>2747.1</v>
      </c>
      <c r="D31" s="190">
        <f t="shared" si="1"/>
        <v>84.228115897593128</v>
      </c>
      <c r="E31" s="190">
        <f>C31/C13*100</f>
        <v>0.24141978137672812</v>
      </c>
      <c r="F31" s="192">
        <v>0</v>
      </c>
      <c r="G31" s="192">
        <v>0</v>
      </c>
      <c r="H31" s="192" t="e">
        <f t="shared" si="5"/>
        <v>#DIV/0!</v>
      </c>
      <c r="I31" s="190">
        <f>G31/G13*100</f>
        <v>0</v>
      </c>
      <c r="J31" s="190">
        <v>3261.5</v>
      </c>
      <c r="K31" s="191">
        <v>2747.1</v>
      </c>
      <c r="L31" s="203">
        <f t="shared" si="4"/>
        <v>84.228115897593128</v>
      </c>
      <c r="M31" s="199">
        <f>K31/K13*100</f>
        <v>0.84381251764278042</v>
      </c>
      <c r="N31" s="185"/>
    </row>
    <row r="32" spans="1:15" ht="47.25" customHeight="1" x14ac:dyDescent="0.25">
      <c r="A32" s="210" t="s">
        <v>311</v>
      </c>
      <c r="B32" s="190">
        <f t="shared" si="6"/>
        <v>155.30000000000001</v>
      </c>
      <c r="C32" s="191">
        <f t="shared" si="6"/>
        <v>182.8</v>
      </c>
      <c r="D32" s="190">
        <f t="shared" si="1"/>
        <v>117.70766258853831</v>
      </c>
      <c r="E32" s="190">
        <f>C32/C13*100</f>
        <v>1.6064772318323289E-2</v>
      </c>
      <c r="F32" s="192">
        <v>125.3</v>
      </c>
      <c r="G32" s="193">
        <v>126.4</v>
      </c>
      <c r="H32" s="192">
        <f t="shared" si="5"/>
        <v>100.87789305666402</v>
      </c>
      <c r="I32" s="190">
        <f>G32/G13*100</f>
        <v>1.5560075308794868E-2</v>
      </c>
      <c r="J32" s="191">
        <v>30</v>
      </c>
      <c r="K32" s="191">
        <v>56.4</v>
      </c>
      <c r="L32" s="203">
        <f t="shared" si="4"/>
        <v>188</v>
      </c>
      <c r="M32" s="199">
        <f>K32/K13*100</f>
        <v>1.7324096681974745E-2</v>
      </c>
      <c r="N32" s="185"/>
    </row>
    <row r="33" spans="1:15" ht="32.25" hidden="1" customHeight="1" x14ac:dyDescent="0.25">
      <c r="A33" s="189" t="s">
        <v>312</v>
      </c>
      <c r="B33" s="190">
        <f t="shared" si="6"/>
        <v>0</v>
      </c>
      <c r="C33" s="190">
        <f t="shared" si="6"/>
        <v>0</v>
      </c>
      <c r="D33" s="190" t="e">
        <f t="shared" si="1"/>
        <v>#DIV/0!</v>
      </c>
      <c r="E33" s="190">
        <f>C33/C13*100</f>
        <v>0</v>
      </c>
      <c r="F33" s="192">
        <v>0</v>
      </c>
      <c r="G33" s="192">
        <v>0</v>
      </c>
      <c r="H33" s="192" t="e">
        <f t="shared" si="5"/>
        <v>#DIV/0!</v>
      </c>
      <c r="I33" s="190">
        <f>G33/G13*100</f>
        <v>0</v>
      </c>
      <c r="J33" s="192">
        <v>0</v>
      </c>
      <c r="K33" s="192">
        <v>0</v>
      </c>
      <c r="L33" s="192" t="e">
        <f t="shared" si="4"/>
        <v>#DIV/0!</v>
      </c>
      <c r="M33" s="190">
        <f>K33/K13*100</f>
        <v>0</v>
      </c>
      <c r="N33" s="185"/>
    </row>
    <row r="34" spans="1:15" ht="30" customHeight="1" x14ac:dyDescent="0.25">
      <c r="A34" s="189" t="s">
        <v>313</v>
      </c>
      <c r="B34" s="190">
        <f t="shared" si="6"/>
        <v>4033.2</v>
      </c>
      <c r="C34" s="191">
        <f t="shared" si="6"/>
        <v>3936.9</v>
      </c>
      <c r="D34" s="190">
        <f t="shared" si="1"/>
        <v>97.612317762570669</v>
      </c>
      <c r="E34" s="190">
        <f>C34/C13*100</f>
        <v>0.34598141214445816</v>
      </c>
      <c r="F34" s="211">
        <v>1658.3</v>
      </c>
      <c r="G34" s="211">
        <v>1705.5</v>
      </c>
      <c r="H34" s="192">
        <f t="shared" si="5"/>
        <v>102.84628836760538</v>
      </c>
      <c r="I34" s="190">
        <f>G34/G13*100</f>
        <v>0.20995022499327251</v>
      </c>
      <c r="J34" s="192">
        <v>2374.9</v>
      </c>
      <c r="K34" s="193">
        <v>2231.4</v>
      </c>
      <c r="L34" s="192">
        <f t="shared" si="4"/>
        <v>93.957640321697752</v>
      </c>
      <c r="M34" s="190">
        <f>K34/K13*100</f>
        <v>0.68540761234323488</v>
      </c>
      <c r="N34" s="185"/>
    </row>
    <row r="35" spans="1:15" s="196" customFormat="1" ht="27.75" customHeight="1" x14ac:dyDescent="0.25">
      <c r="A35" s="187" t="s">
        <v>314</v>
      </c>
      <c r="B35" s="188">
        <f t="shared" si="6"/>
        <v>1500</v>
      </c>
      <c r="C35" s="195">
        <f>G35+K35</f>
        <v>1664.1</v>
      </c>
      <c r="D35" s="188">
        <f>C35/B35*100</f>
        <v>110.94</v>
      </c>
      <c r="E35" s="188">
        <f>C35/C13*100</f>
        <v>0.14624391474246051</v>
      </c>
      <c r="F35" s="188">
        <v>1500</v>
      </c>
      <c r="G35" s="188">
        <v>1664.1</v>
      </c>
      <c r="H35" s="188">
        <f t="shared" si="5"/>
        <v>110.94</v>
      </c>
      <c r="I35" s="188">
        <f>G35/G13*100</f>
        <v>0.20485380792219571</v>
      </c>
      <c r="J35" s="188">
        <v>0</v>
      </c>
      <c r="K35" s="188">
        <v>0</v>
      </c>
      <c r="L35" s="188" t="e">
        <f t="shared" si="4"/>
        <v>#DIV/0!</v>
      </c>
      <c r="M35" s="188"/>
      <c r="N35" s="185"/>
    </row>
    <row r="36" spans="1:15" ht="30" customHeight="1" x14ac:dyDescent="0.25">
      <c r="A36" s="187" t="s">
        <v>315</v>
      </c>
      <c r="B36" s="188">
        <f t="shared" si="6"/>
        <v>76043.455000000002</v>
      </c>
      <c r="C36" s="195">
        <f t="shared" si="6"/>
        <v>58025.8</v>
      </c>
      <c r="D36" s="205">
        <f>C36/B36*100</f>
        <v>76.30610681747693</v>
      </c>
      <c r="E36" s="188">
        <f>C36/C13*100</f>
        <v>5.0994051728039578</v>
      </c>
      <c r="F36" s="188">
        <v>72615.134999999995</v>
      </c>
      <c r="G36" s="207">
        <v>55462.9</v>
      </c>
      <c r="H36" s="188">
        <f t="shared" si="5"/>
        <v>76.379256197760981</v>
      </c>
      <c r="I36" s="188">
        <f>G36/G13*100</f>
        <v>6.8275862408556875</v>
      </c>
      <c r="J36" s="188">
        <v>3428.32</v>
      </c>
      <c r="K36" s="188">
        <v>2562.9</v>
      </c>
      <c r="L36" s="188">
        <f>K36/J36*100</f>
        <v>74.756732160358425</v>
      </c>
      <c r="M36" s="188">
        <f>K36/K13*100</f>
        <v>0.78723275507505441</v>
      </c>
      <c r="N36" s="185"/>
    </row>
    <row r="37" spans="1:15" ht="27.75" customHeight="1" x14ac:dyDescent="0.25">
      <c r="A37" s="187" t="s">
        <v>316</v>
      </c>
      <c r="B37" s="188">
        <f>F37+J37</f>
        <v>5929.3</v>
      </c>
      <c r="C37" s="188">
        <f>G37+K37</f>
        <v>6201.1</v>
      </c>
      <c r="D37" s="188">
        <f t="shared" si="1"/>
        <v>104.58401497647279</v>
      </c>
      <c r="E37" s="188">
        <f>C37/C13*100</f>
        <v>0.54496312704132677</v>
      </c>
      <c r="F37" s="188">
        <v>1687.8</v>
      </c>
      <c r="G37" s="188">
        <f>G38+G39+G40</f>
        <v>1850.8</v>
      </c>
      <c r="H37" s="188">
        <f t="shared" si="5"/>
        <v>109.65754236283919</v>
      </c>
      <c r="I37" s="188">
        <f>G37/G13*100</f>
        <v>0.22783692548668938</v>
      </c>
      <c r="J37" s="188">
        <f>J38+J39+J40</f>
        <v>4241.5</v>
      </c>
      <c r="K37" s="188">
        <f>K38+K39+K40</f>
        <v>4350.3</v>
      </c>
      <c r="L37" s="188">
        <f t="shared" si="4"/>
        <v>102.56513026052106</v>
      </c>
      <c r="M37" s="188">
        <f>K37/K13*100</f>
        <v>1.336259180772956</v>
      </c>
      <c r="N37" s="185"/>
    </row>
    <row r="38" spans="1:15" ht="21.4" customHeight="1" x14ac:dyDescent="0.25">
      <c r="A38" s="189" t="s">
        <v>317</v>
      </c>
      <c r="B38" s="190">
        <f t="shared" si="6"/>
        <v>745.6</v>
      </c>
      <c r="C38" s="190">
        <f t="shared" si="6"/>
        <v>745.6</v>
      </c>
      <c r="D38" s="190">
        <f t="shared" si="1"/>
        <v>100</v>
      </c>
      <c r="E38" s="190">
        <f>C38/C13*100</f>
        <v>6.5524585560951004E-2</v>
      </c>
      <c r="F38" s="192">
        <v>-27.8</v>
      </c>
      <c r="G38" s="193">
        <v>-27.8</v>
      </c>
      <c r="H38" s="192">
        <f t="shared" si="5"/>
        <v>100</v>
      </c>
      <c r="I38" s="190">
        <f>G38/G13*100</f>
        <v>-3.4222317530419092E-3</v>
      </c>
      <c r="J38" s="190">
        <v>773.4</v>
      </c>
      <c r="K38" s="191">
        <v>773.4</v>
      </c>
      <c r="L38" s="192">
        <f t="shared" si="4"/>
        <v>100</v>
      </c>
      <c r="M38" s="190">
        <f>K38/K13*100</f>
        <v>0.23756128322410044</v>
      </c>
      <c r="N38" s="185"/>
    </row>
    <row r="39" spans="1:15" ht="27.2" customHeight="1" x14ac:dyDescent="0.25">
      <c r="A39" s="189" t="s">
        <v>318</v>
      </c>
      <c r="B39" s="190">
        <f t="shared" si="6"/>
        <v>5127.1000000000004</v>
      </c>
      <c r="C39" s="190">
        <f t="shared" si="6"/>
        <v>5387.7</v>
      </c>
      <c r="D39" s="190">
        <f t="shared" si="1"/>
        <v>105.08279534239628</v>
      </c>
      <c r="E39" s="190">
        <f>C39/C13*100</f>
        <v>0.47348016312598673</v>
      </c>
      <c r="F39" s="192">
        <v>1672.8</v>
      </c>
      <c r="G39" s="192">
        <v>1831.3</v>
      </c>
      <c r="H39" s="192">
        <f t="shared" si="5"/>
        <v>109.47513151602104</v>
      </c>
      <c r="I39" s="190">
        <f>G39/G13*100</f>
        <v>0.22543643918509523</v>
      </c>
      <c r="J39" s="190">
        <v>3454.3</v>
      </c>
      <c r="K39" s="190">
        <v>3556.4</v>
      </c>
      <c r="L39" s="192">
        <f t="shared" si="4"/>
        <v>102.95573632863389</v>
      </c>
      <c r="M39" s="190">
        <f>K39/K13*100</f>
        <v>1.0924010184357265</v>
      </c>
      <c r="N39" s="185"/>
    </row>
    <row r="40" spans="1:15" ht="27.2" customHeight="1" x14ac:dyDescent="0.25">
      <c r="A40" s="189" t="s">
        <v>319</v>
      </c>
      <c r="B40" s="190">
        <f t="shared" si="6"/>
        <v>56.599999999999994</v>
      </c>
      <c r="C40" s="190">
        <f>G40+K40</f>
        <v>67.8</v>
      </c>
      <c r="D40" s="190">
        <f t="shared" si="1"/>
        <v>119.78798586572439</v>
      </c>
      <c r="E40" s="190">
        <f>C40/C13*100</f>
        <v>5.9583783543890531E-3</v>
      </c>
      <c r="F40" s="192">
        <v>42.8</v>
      </c>
      <c r="G40" s="212">
        <v>47.3</v>
      </c>
      <c r="H40" s="192">
        <f t="shared" si="5"/>
        <v>110.51401869158879</v>
      </c>
      <c r="I40" s="190">
        <f>G40/G13*100</f>
        <v>5.8227180546360537E-3</v>
      </c>
      <c r="J40" s="190">
        <v>13.8</v>
      </c>
      <c r="K40" s="190">
        <v>20.5</v>
      </c>
      <c r="L40" s="192">
        <f>K40/J40*100</f>
        <v>148.55072463768116</v>
      </c>
      <c r="M40" s="190">
        <f>K40/K13*100</f>
        <v>6.2968791131291172E-3</v>
      </c>
      <c r="N40" s="185"/>
    </row>
    <row r="41" spans="1:15" ht="29.25" customHeight="1" x14ac:dyDescent="0.25">
      <c r="A41" s="187" t="s">
        <v>320</v>
      </c>
      <c r="B41" s="188">
        <f t="shared" si="6"/>
        <v>11830.6</v>
      </c>
      <c r="C41" s="207">
        <f t="shared" si="6"/>
        <v>11645.800000000001</v>
      </c>
      <c r="D41" s="188">
        <f t="shared" si="1"/>
        <v>98.437949047385601</v>
      </c>
      <c r="E41" s="188">
        <f>C41/C13*100</f>
        <v>1.0234525463059594</v>
      </c>
      <c r="F41" s="188">
        <v>9500</v>
      </c>
      <c r="G41" s="188">
        <v>8648.7000000000007</v>
      </c>
      <c r="H41" s="188">
        <f t="shared" si="5"/>
        <v>91.038947368421063</v>
      </c>
      <c r="I41" s="188">
        <f>G41/G13*100</f>
        <v>1.0646710705947324</v>
      </c>
      <c r="J41" s="188">
        <v>2330.6</v>
      </c>
      <c r="K41" s="188">
        <v>2997.1</v>
      </c>
      <c r="L41" s="188">
        <f t="shared" si="4"/>
        <v>128.59778597785979</v>
      </c>
      <c r="M41" s="197">
        <f>K41/K13*100</f>
        <v>0.92060372633947696</v>
      </c>
      <c r="N41" s="185"/>
    </row>
    <row r="42" spans="1:15" ht="25.5" customHeight="1" x14ac:dyDescent="0.25">
      <c r="A42" s="187" t="s">
        <v>321</v>
      </c>
      <c r="B42" s="188">
        <f>F42+J42</f>
        <v>8527.4</v>
      </c>
      <c r="C42" s="188">
        <f>G42+K42</f>
        <v>15480.2</v>
      </c>
      <c r="D42" s="188">
        <f t="shared" si="1"/>
        <v>181.53481717756878</v>
      </c>
      <c r="E42" s="188">
        <f>C42/C13*100</f>
        <v>1.3604260855695196</v>
      </c>
      <c r="F42" s="188">
        <v>1093.0999999999999</v>
      </c>
      <c r="G42" s="188">
        <v>1087.0999999999999</v>
      </c>
      <c r="H42" s="197">
        <f t="shared" si="5"/>
        <v>99.451102369408105</v>
      </c>
      <c r="I42" s="197">
        <f>G42/G13*100</f>
        <v>0.13382403376733307</v>
      </c>
      <c r="J42" s="188">
        <v>7434.3</v>
      </c>
      <c r="K42" s="188">
        <v>14393.1</v>
      </c>
      <c r="L42" s="188">
        <f t="shared" si="4"/>
        <v>193.60397078406842</v>
      </c>
      <c r="M42" s="197">
        <f>K42/K13*100</f>
        <v>4.4210541835696926</v>
      </c>
      <c r="N42" s="185"/>
    </row>
    <row r="43" spans="1:15" s="209" customFormat="1" ht="15.6" customHeight="1" x14ac:dyDescent="0.25">
      <c r="A43" s="213" t="s">
        <v>211</v>
      </c>
      <c r="B43" s="190"/>
      <c r="C43" s="190"/>
      <c r="D43" s="190"/>
      <c r="E43" s="190"/>
      <c r="F43" s="190"/>
      <c r="G43" s="190"/>
      <c r="H43" s="199"/>
      <c r="I43" s="199"/>
      <c r="J43" s="190"/>
      <c r="K43" s="190"/>
      <c r="L43" s="190"/>
      <c r="M43" s="197"/>
      <c r="N43" s="214"/>
    </row>
    <row r="44" spans="1:15" s="209" customFormat="1" ht="25.5" customHeight="1" x14ac:dyDescent="0.25">
      <c r="A44" s="189" t="s">
        <v>322</v>
      </c>
      <c r="B44" s="190">
        <f>F44+J44</f>
        <v>7934.3</v>
      </c>
      <c r="C44" s="190">
        <f t="shared" si="6"/>
        <v>14884.3</v>
      </c>
      <c r="D44" s="190">
        <f t="shared" si="1"/>
        <v>187.59436875338719</v>
      </c>
      <c r="E44" s="199">
        <f>C44/C14*100</f>
        <v>1.9117965901757936</v>
      </c>
      <c r="F44" s="199">
        <v>1000</v>
      </c>
      <c r="G44" s="199">
        <v>1000</v>
      </c>
      <c r="H44" s="190">
        <f t="shared" si="5"/>
        <v>100</v>
      </c>
      <c r="I44" s="199">
        <f>G44/G14*100</f>
        <v>0.16243454294005871</v>
      </c>
      <c r="J44" s="190">
        <v>6934.3</v>
      </c>
      <c r="K44" s="190">
        <v>13884.3</v>
      </c>
      <c r="L44" s="190">
        <f t="shared" si="4"/>
        <v>200.22641074081017</v>
      </c>
      <c r="M44" s="215">
        <f>K44/K14*100</f>
        <v>8.5222731954396647</v>
      </c>
      <c r="N44" s="214"/>
    </row>
    <row r="45" spans="1:15" s="186" customFormat="1" ht="31.35" customHeight="1" x14ac:dyDescent="0.25">
      <c r="A45" s="181" t="s">
        <v>323</v>
      </c>
      <c r="B45" s="182">
        <f>B46+B87+B49+B107</f>
        <v>3332020.7</v>
      </c>
      <c r="C45" s="183">
        <f>C46+C87+C49+C107</f>
        <v>2365660.1999999997</v>
      </c>
      <c r="D45" s="182">
        <f t="shared" si="1"/>
        <v>70.997764209568075</v>
      </c>
      <c r="E45" s="182">
        <f>C45/C120*100</f>
        <v>98.870123296549309</v>
      </c>
      <c r="F45" s="182">
        <f>F46+F87+F49+F107</f>
        <v>3042387.7</v>
      </c>
      <c r="G45" s="182">
        <f>G46+G87+G49+G107</f>
        <v>2180125.7999999998</v>
      </c>
      <c r="H45" s="182">
        <f t="shared" si="5"/>
        <v>71.658382000426826</v>
      </c>
      <c r="I45" s="182">
        <f>G45/G121*100</f>
        <v>72.288847177462458</v>
      </c>
      <c r="J45" s="182">
        <f>J46+J87+J49+J107</f>
        <v>289633.00000000006</v>
      </c>
      <c r="K45" s="182">
        <f>K46+K87+K49+K107</f>
        <v>185534.4</v>
      </c>
      <c r="L45" s="182">
        <f>K45/J45*100</f>
        <v>64.05844637869302</v>
      </c>
      <c r="M45" s="184">
        <f>K45/K121*100</f>
        <v>23.184861930067431</v>
      </c>
      <c r="N45" s="185"/>
      <c r="O45" s="185"/>
    </row>
    <row r="46" spans="1:15" ht="19.7" customHeight="1" x14ac:dyDescent="0.25">
      <c r="A46" s="187" t="s">
        <v>324</v>
      </c>
      <c r="B46" s="188">
        <f t="shared" ref="B46:C63" si="7">F46+J46</f>
        <v>290764.09999999998</v>
      </c>
      <c r="C46" s="188">
        <f t="shared" si="7"/>
        <v>242303.4</v>
      </c>
      <c r="D46" s="188">
        <f t="shared" si="1"/>
        <v>83.33332760130979</v>
      </c>
      <c r="E46" s="188">
        <f>C46/C45*100</f>
        <v>10.242527646193651</v>
      </c>
      <c r="F46" s="188">
        <f>F48+F47</f>
        <v>290764.09999999998</v>
      </c>
      <c r="G46" s="188">
        <f>G48+G47</f>
        <v>242303.4</v>
      </c>
      <c r="H46" s="188">
        <f t="shared" si="5"/>
        <v>83.33332760130979</v>
      </c>
      <c r="I46" s="188">
        <f>G46/G45*100</f>
        <v>11.114193502044699</v>
      </c>
      <c r="J46" s="188">
        <f>J48+J47</f>
        <v>0</v>
      </c>
      <c r="K46" s="188">
        <f>K48+K47</f>
        <v>0</v>
      </c>
      <c r="L46" s="188" t="e">
        <f t="shared" si="4"/>
        <v>#DIV/0!</v>
      </c>
      <c r="M46" s="188">
        <f>K46/K45*100</f>
        <v>0</v>
      </c>
    </row>
    <row r="47" spans="1:15" s="217" customFormat="1" ht="30" hidden="1" x14ac:dyDescent="0.2">
      <c r="A47" s="189" t="s">
        <v>325</v>
      </c>
      <c r="B47" s="190">
        <f t="shared" si="7"/>
        <v>0</v>
      </c>
      <c r="C47" s="190">
        <f t="shared" si="7"/>
        <v>0</v>
      </c>
      <c r="D47" s="190" t="e">
        <f>C47/B47*100</f>
        <v>#DIV/0!</v>
      </c>
      <c r="E47" s="190">
        <f>C47/C45*100</f>
        <v>0</v>
      </c>
      <c r="F47" s="190"/>
      <c r="G47" s="190"/>
      <c r="H47" s="190" t="e">
        <f t="shared" si="5"/>
        <v>#DIV/0!</v>
      </c>
      <c r="I47" s="190">
        <f>G47/G45*100</f>
        <v>0</v>
      </c>
      <c r="J47" s="190"/>
      <c r="K47" s="190"/>
      <c r="L47" s="216" t="e">
        <f t="shared" si="4"/>
        <v>#DIV/0!</v>
      </c>
      <c r="M47" s="190" t="e">
        <f>K47/K46*100</f>
        <v>#DIV/0!</v>
      </c>
    </row>
    <row r="48" spans="1:15" ht="30" customHeight="1" x14ac:dyDescent="0.25">
      <c r="A48" s="218" t="s">
        <v>326</v>
      </c>
      <c r="B48" s="190">
        <f t="shared" si="7"/>
        <v>290764.09999999998</v>
      </c>
      <c r="C48" s="190">
        <f t="shared" si="7"/>
        <v>242303.4</v>
      </c>
      <c r="D48" s="190">
        <f t="shared" si="1"/>
        <v>83.33332760130979</v>
      </c>
      <c r="E48" s="190">
        <f>C48/C45*100</f>
        <v>10.242527646193651</v>
      </c>
      <c r="F48" s="216">
        <v>290764.09999999998</v>
      </c>
      <c r="G48" s="216">
        <v>242303.4</v>
      </c>
      <c r="H48" s="190">
        <f t="shared" si="5"/>
        <v>83.33332760130979</v>
      </c>
      <c r="I48" s="190">
        <f>G48/G45*100</f>
        <v>11.114193502044699</v>
      </c>
      <c r="J48" s="190"/>
      <c r="K48" s="190"/>
      <c r="L48" s="216" t="e">
        <f t="shared" si="4"/>
        <v>#DIV/0!</v>
      </c>
      <c r="M48" s="190">
        <f>K48/K45*100</f>
        <v>0</v>
      </c>
      <c r="N48" s="219"/>
    </row>
    <row r="49" spans="1:16" x14ac:dyDescent="0.25">
      <c r="A49" s="187" t="s">
        <v>327</v>
      </c>
      <c r="B49" s="188">
        <f t="shared" si="7"/>
        <v>611180.30000000005</v>
      </c>
      <c r="C49" s="188">
        <f t="shared" si="7"/>
        <v>300392.8</v>
      </c>
      <c r="D49" s="188">
        <f t="shared" si="1"/>
        <v>49.149620823838717</v>
      </c>
      <c r="E49" s="188">
        <f>C49/C45*100</f>
        <v>12.698053591974029</v>
      </c>
      <c r="F49" s="188">
        <f>F52+F53+F54+F55+F56+F57+F58+F60+F59+F51+F50</f>
        <v>332111.09999999998</v>
      </c>
      <c r="G49" s="188">
        <f>G52+G53+G54+G55+G56+G57+G59+G60+G51+G50+G58</f>
        <v>123710.8</v>
      </c>
      <c r="H49" s="188">
        <f t="shared" si="5"/>
        <v>37.249823929401941</v>
      </c>
      <c r="I49" s="188">
        <f>G49/G45*100</f>
        <v>5.6744798855185339</v>
      </c>
      <c r="J49" s="188">
        <f>J52+J53+J54+J55+J56+J57+J58+J60+J50+J51+J59</f>
        <v>279069.20000000007</v>
      </c>
      <c r="K49" s="188">
        <f>K52+K53+K54+K55+K56+K57+K58+K60</f>
        <v>176682</v>
      </c>
      <c r="L49" s="188">
        <f t="shared" si="4"/>
        <v>63.311178732730077</v>
      </c>
      <c r="M49" s="188">
        <f>K49/K45*100</f>
        <v>95.228701523814451</v>
      </c>
      <c r="N49" s="220"/>
    </row>
    <row r="50" spans="1:16" s="159" customFormat="1" ht="127.5" customHeight="1" x14ac:dyDescent="0.25">
      <c r="A50" s="208" t="s">
        <v>328</v>
      </c>
      <c r="B50" s="190">
        <f>F50+J50</f>
        <v>12812.2</v>
      </c>
      <c r="C50" s="221"/>
      <c r="D50" s="222">
        <f>C50/B50*100</f>
        <v>0</v>
      </c>
      <c r="E50" s="222">
        <f>C50/C45*100</f>
        <v>0</v>
      </c>
      <c r="F50" s="221"/>
      <c r="G50" s="221"/>
      <c r="H50" s="222" t="e">
        <f>G50/F50*100</f>
        <v>#DIV/0!</v>
      </c>
      <c r="I50" s="222">
        <f>G50/G45*100</f>
        <v>0</v>
      </c>
      <c r="J50" s="222">
        <v>12812.2</v>
      </c>
      <c r="K50" s="221">
        <v>0</v>
      </c>
      <c r="L50" s="221">
        <f>K50/J50*100</f>
        <v>0</v>
      </c>
      <c r="M50" s="221">
        <f>K50/K45*100</f>
        <v>0</v>
      </c>
      <c r="N50" s="223"/>
    </row>
    <row r="51" spans="1:16" s="159" customFormat="1" ht="118.5" x14ac:dyDescent="0.25">
      <c r="A51" s="208" t="s">
        <v>329</v>
      </c>
      <c r="B51" s="190">
        <f>F51+J51</f>
        <v>1272.8</v>
      </c>
      <c r="C51" s="221"/>
      <c r="D51" s="222">
        <f>C51/B51*100</f>
        <v>0</v>
      </c>
      <c r="E51" s="222">
        <f>C51/C45*100</f>
        <v>0</v>
      </c>
      <c r="F51" s="222">
        <v>1272.8</v>
      </c>
      <c r="G51" s="222">
        <v>1272.8</v>
      </c>
      <c r="H51" s="222">
        <f>G51/F51*100</f>
        <v>100</v>
      </c>
      <c r="I51" s="222">
        <f>G51/G45*100</f>
        <v>5.8381952087352029E-2</v>
      </c>
      <c r="J51" s="221"/>
      <c r="K51" s="221"/>
      <c r="L51" s="222" t="e">
        <f>K51/J51*100</f>
        <v>#DIV/0!</v>
      </c>
      <c r="M51" s="221">
        <f>K51/K45*100</f>
        <v>0</v>
      </c>
      <c r="N51" s="223"/>
    </row>
    <row r="52" spans="1:16" s="209" customFormat="1" ht="100.15" customHeight="1" x14ac:dyDescent="0.25">
      <c r="A52" s="224" t="s">
        <v>330</v>
      </c>
      <c r="B52" s="190">
        <f>F52+J52</f>
        <v>26045.3</v>
      </c>
      <c r="C52" s="222">
        <f t="shared" si="7"/>
        <v>0</v>
      </c>
      <c r="D52" s="222">
        <f>C52/B52*100</f>
        <v>0</v>
      </c>
      <c r="E52" s="222">
        <f>C52/C45*100</f>
        <v>0</v>
      </c>
      <c r="F52" s="225">
        <v>26045.3</v>
      </c>
      <c r="G52" s="190">
        <v>0</v>
      </c>
      <c r="H52" s="190">
        <f>G52/F52*100</f>
        <v>0</v>
      </c>
      <c r="I52" s="222">
        <f>G52/G45*100</f>
        <v>0</v>
      </c>
      <c r="J52" s="190"/>
      <c r="K52" s="190">
        <v>0</v>
      </c>
      <c r="L52" s="190" t="e">
        <f t="shared" si="4"/>
        <v>#DIV/0!</v>
      </c>
      <c r="M52" s="222">
        <f>K52/K45*100</f>
        <v>0</v>
      </c>
      <c r="N52" s="226"/>
    </row>
    <row r="53" spans="1:16" s="209" customFormat="1" ht="86.45" customHeight="1" x14ac:dyDescent="0.25">
      <c r="A53" s="189" t="s">
        <v>331</v>
      </c>
      <c r="B53" s="190">
        <f t="shared" si="7"/>
        <v>52847.1</v>
      </c>
      <c r="C53" s="222">
        <f t="shared" si="7"/>
        <v>34467.9</v>
      </c>
      <c r="D53" s="222">
        <f>C53/B53*100</f>
        <v>65.221932707755016</v>
      </c>
      <c r="E53" s="222">
        <f>C53/C45*100</f>
        <v>1.4570097598970471</v>
      </c>
      <c r="F53" s="222">
        <v>52847.1</v>
      </c>
      <c r="G53" s="222">
        <v>34467.9</v>
      </c>
      <c r="H53" s="190">
        <f t="shared" ref="H53:H96" si="8">G53/F53*100</f>
        <v>65.221932707755016</v>
      </c>
      <c r="I53" s="222">
        <f>G53/G45*100</f>
        <v>1.5810050961279392</v>
      </c>
      <c r="J53" s="190"/>
      <c r="K53" s="190"/>
      <c r="L53" s="190" t="e">
        <f t="shared" si="4"/>
        <v>#DIV/0!</v>
      </c>
      <c r="M53" s="222">
        <f>K53/K45*100</f>
        <v>0</v>
      </c>
      <c r="N53" s="226"/>
    </row>
    <row r="54" spans="1:16" s="209" customFormat="1" ht="52.5" customHeight="1" x14ac:dyDescent="0.25">
      <c r="A54" s="189" t="s">
        <v>332</v>
      </c>
      <c r="B54" s="190">
        <f t="shared" si="7"/>
        <v>9670.4</v>
      </c>
      <c r="C54" s="222">
        <f t="shared" si="7"/>
        <v>9504.5</v>
      </c>
      <c r="D54" s="222">
        <f t="shared" si="1"/>
        <v>98.284455658504314</v>
      </c>
      <c r="E54" s="222">
        <f>C54/C45*100</f>
        <v>0.4017694510817742</v>
      </c>
      <c r="F54" s="222">
        <v>6258.4</v>
      </c>
      <c r="G54" s="222">
        <v>6200.9</v>
      </c>
      <c r="H54" s="190">
        <f t="shared" si="8"/>
        <v>99.081234820401377</v>
      </c>
      <c r="I54" s="222">
        <f>G54/G45*100</f>
        <v>0.28442854077503232</v>
      </c>
      <c r="J54" s="190">
        <v>3412</v>
      </c>
      <c r="K54" s="222">
        <v>3303.6</v>
      </c>
      <c r="L54" s="190">
        <f t="shared" si="4"/>
        <v>96.822977725674093</v>
      </c>
      <c r="M54" s="222">
        <f>K54/K45*100</f>
        <v>1.7805862416888727</v>
      </c>
      <c r="N54" s="226"/>
    </row>
    <row r="55" spans="1:16" s="159" customFormat="1" ht="93.75" customHeight="1" x14ac:dyDescent="0.25">
      <c r="A55" s="227" t="s">
        <v>333</v>
      </c>
      <c r="B55" s="190">
        <f t="shared" si="7"/>
        <v>226.5</v>
      </c>
      <c r="C55" s="222">
        <f t="shared" si="7"/>
        <v>226.5</v>
      </c>
      <c r="D55" s="222">
        <f t="shared" si="1"/>
        <v>100</v>
      </c>
      <c r="E55" s="222">
        <f>C55/C45*100</f>
        <v>9.5744942574592928E-3</v>
      </c>
      <c r="F55" s="222">
        <v>226.5</v>
      </c>
      <c r="G55" s="225">
        <v>226.5</v>
      </c>
      <c r="H55" s="190">
        <f t="shared" si="8"/>
        <v>100</v>
      </c>
      <c r="I55" s="222">
        <f>G55/G45*100</f>
        <v>1.0389308727046853E-2</v>
      </c>
      <c r="J55" s="222"/>
      <c r="K55" s="222"/>
      <c r="L55" s="190" t="e">
        <f t="shared" si="4"/>
        <v>#DIV/0!</v>
      </c>
      <c r="M55" s="222">
        <f>K55/K45*100</f>
        <v>0</v>
      </c>
      <c r="N55" s="223"/>
      <c r="O55" s="223"/>
      <c r="P55" s="223"/>
    </row>
    <row r="56" spans="1:16" s="159" customFormat="1" ht="104.65" customHeight="1" x14ac:dyDescent="0.25">
      <c r="A56" s="227" t="s">
        <v>334</v>
      </c>
      <c r="B56" s="190">
        <f t="shared" si="7"/>
        <v>6601.3</v>
      </c>
      <c r="C56" s="222">
        <f t="shared" si="7"/>
        <v>5624.1</v>
      </c>
      <c r="D56" s="222">
        <f t="shared" si="1"/>
        <v>85.196855164891772</v>
      </c>
      <c r="E56" s="222">
        <f>C56/C45*100</f>
        <v>0.23773913091998591</v>
      </c>
      <c r="F56" s="222">
        <v>6601.3</v>
      </c>
      <c r="G56" s="222">
        <v>5624.1</v>
      </c>
      <c r="H56" s="190">
        <f t="shared" si="8"/>
        <v>85.196855164891772</v>
      </c>
      <c r="I56" s="222">
        <f>G56/G45*100</f>
        <v>0.25797135192840709</v>
      </c>
      <c r="J56" s="222"/>
      <c r="K56" s="222"/>
      <c r="L56" s="190" t="e">
        <f t="shared" si="4"/>
        <v>#DIV/0!</v>
      </c>
      <c r="M56" s="222">
        <f>K56/K45*100</f>
        <v>0</v>
      </c>
      <c r="N56" s="223"/>
      <c r="O56" s="223"/>
      <c r="P56" s="223"/>
    </row>
    <row r="57" spans="1:16" s="159" customFormat="1" ht="52.7" customHeight="1" x14ac:dyDescent="0.25">
      <c r="A57" s="224" t="s">
        <v>335</v>
      </c>
      <c r="B57" s="190">
        <f t="shared" si="7"/>
        <v>115834.1</v>
      </c>
      <c r="C57" s="222">
        <f t="shared" si="7"/>
        <v>25552.1</v>
      </c>
      <c r="D57" s="222">
        <f t="shared" si="1"/>
        <v>22.059220902998337</v>
      </c>
      <c r="E57" s="222">
        <f>C57/C45*100</f>
        <v>1.0801255395851019</v>
      </c>
      <c r="F57" s="228">
        <v>115834.1</v>
      </c>
      <c r="G57" s="229">
        <v>25552.1</v>
      </c>
      <c r="H57" s="190">
        <f t="shared" si="8"/>
        <v>22.059220902998337</v>
      </c>
      <c r="I57" s="222">
        <f>G57/G45*100</f>
        <v>1.1720470442577213</v>
      </c>
      <c r="J57" s="190"/>
      <c r="K57" s="190"/>
      <c r="L57" s="190" t="e">
        <f t="shared" si="4"/>
        <v>#DIV/0!</v>
      </c>
      <c r="M57" s="222">
        <f>K57/K45*100</f>
        <v>0</v>
      </c>
    </row>
    <row r="58" spans="1:16" s="159" customFormat="1" ht="52.5" customHeight="1" x14ac:dyDescent="0.25">
      <c r="A58" s="208" t="s">
        <v>336</v>
      </c>
      <c r="B58" s="190">
        <f t="shared" si="7"/>
        <v>19735.8</v>
      </c>
      <c r="C58" s="222">
        <f t="shared" si="7"/>
        <v>19441.900000000001</v>
      </c>
      <c r="D58" s="222">
        <f t="shared" si="1"/>
        <v>98.510828038387103</v>
      </c>
      <c r="E58" s="222">
        <f>C58/C45*100</f>
        <v>0.82183823357217589</v>
      </c>
      <c r="F58" s="228"/>
      <c r="G58" s="230"/>
      <c r="H58" s="190" t="e">
        <f t="shared" si="8"/>
        <v>#DIV/0!</v>
      </c>
      <c r="I58" s="222">
        <f>G58/G45*100</f>
        <v>0</v>
      </c>
      <c r="J58" s="222">
        <v>19735.8</v>
      </c>
      <c r="K58" s="222">
        <v>19441.900000000001</v>
      </c>
      <c r="L58" s="190">
        <f t="shared" si="4"/>
        <v>98.510828038387103</v>
      </c>
      <c r="M58" s="222">
        <f>K58/K45*100</f>
        <v>10.478865374830761</v>
      </c>
      <c r="N58" s="223"/>
    </row>
    <row r="59" spans="1:16" s="159" customFormat="1" ht="187.5" customHeight="1" x14ac:dyDescent="0.25">
      <c r="A59" s="208" t="s">
        <v>337</v>
      </c>
      <c r="B59" s="190">
        <f t="shared" si="7"/>
        <v>67154.8</v>
      </c>
      <c r="C59" s="222">
        <f t="shared" si="7"/>
        <v>7322.8</v>
      </c>
      <c r="D59" s="222">
        <f t="shared" si="1"/>
        <v>10.904358288610791</v>
      </c>
      <c r="E59" s="222">
        <f>C59/C45*100</f>
        <v>0.30954572427603938</v>
      </c>
      <c r="F59" s="228">
        <v>67154.8</v>
      </c>
      <c r="G59" s="228">
        <v>7322.8</v>
      </c>
      <c r="H59" s="190">
        <f t="shared" si="8"/>
        <v>10.904358288610791</v>
      </c>
      <c r="I59" s="222">
        <f>G59/G45*100</f>
        <v>0.33588887393562339</v>
      </c>
      <c r="J59" s="222"/>
      <c r="K59" s="222"/>
      <c r="L59" s="190" t="e">
        <f t="shared" si="4"/>
        <v>#DIV/0!</v>
      </c>
      <c r="M59" s="222">
        <f>K59/K45*100</f>
        <v>0</v>
      </c>
      <c r="N59" s="223"/>
    </row>
    <row r="60" spans="1:16" s="235" customFormat="1" ht="19.7" customHeight="1" x14ac:dyDescent="0.2">
      <c r="A60" s="231" t="s">
        <v>338</v>
      </c>
      <c r="B60" s="232">
        <f>F60+J60</f>
        <v>298980.00000000006</v>
      </c>
      <c r="C60" s="221">
        <f>G60+K60</f>
        <v>196980.2</v>
      </c>
      <c r="D60" s="221">
        <f t="shared" si="1"/>
        <v>65.884072513211578</v>
      </c>
      <c r="E60" s="221">
        <f>C60/C45*100</f>
        <v>8.326648095952244</v>
      </c>
      <c r="F60" s="232">
        <f>SUM(F61:F86)</f>
        <v>55870.8</v>
      </c>
      <c r="G60" s="233">
        <f>SUM(G61:G86)</f>
        <v>43043.7</v>
      </c>
      <c r="H60" s="221">
        <f t="shared" si="8"/>
        <v>77.041495736592267</v>
      </c>
      <c r="I60" s="221">
        <f>G60/G45*100</f>
        <v>1.9743677176794112</v>
      </c>
      <c r="J60" s="232">
        <f>SUM(J61:J85)</f>
        <v>243109.20000000004</v>
      </c>
      <c r="K60" s="232">
        <f>SUM(K61:K85)</f>
        <v>153936.5</v>
      </c>
      <c r="L60" s="232">
        <f t="shared" si="4"/>
        <v>63.319899041253876</v>
      </c>
      <c r="M60" s="232">
        <f>K60/K45*100</f>
        <v>82.969249907294824</v>
      </c>
      <c r="N60" s="234"/>
      <c r="O60" s="234"/>
    </row>
    <row r="61" spans="1:16" s="159" customFormat="1" ht="150.4" customHeight="1" x14ac:dyDescent="0.25">
      <c r="A61" s="224" t="s">
        <v>339</v>
      </c>
      <c r="B61" s="190">
        <f>F61+J61</f>
        <v>3674.7</v>
      </c>
      <c r="C61" s="222">
        <f t="shared" si="7"/>
        <v>3174.5</v>
      </c>
      <c r="D61" s="222">
        <f t="shared" si="1"/>
        <v>86.388004462949368</v>
      </c>
      <c r="E61" s="222">
        <f>C61/C45*100</f>
        <v>0.13419086984681911</v>
      </c>
      <c r="F61" s="190">
        <v>3674.7</v>
      </c>
      <c r="G61" s="222">
        <v>3174.5</v>
      </c>
      <c r="H61" s="222">
        <f t="shared" si="8"/>
        <v>86.388004462949368</v>
      </c>
      <c r="I61" s="222">
        <f>G61/G45*100</f>
        <v>0.1456108633731136</v>
      </c>
      <c r="J61" s="190"/>
      <c r="K61" s="190"/>
      <c r="L61" s="222" t="e">
        <f t="shared" si="4"/>
        <v>#DIV/0!</v>
      </c>
      <c r="M61" s="222">
        <f>K61/K45*100</f>
        <v>0</v>
      </c>
      <c r="N61" s="236"/>
      <c r="O61" s="236"/>
    </row>
    <row r="62" spans="1:16" s="159" customFormat="1" ht="149.65" customHeight="1" x14ac:dyDescent="0.25">
      <c r="A62" s="224" t="s">
        <v>340</v>
      </c>
      <c r="B62" s="190">
        <f t="shared" si="7"/>
        <v>5017.5</v>
      </c>
      <c r="C62" s="222">
        <f t="shared" si="7"/>
        <v>0</v>
      </c>
      <c r="D62" s="222">
        <f>C62/B62*100</f>
        <v>0</v>
      </c>
      <c r="E62" s="222">
        <f>C62/C45*100</f>
        <v>0</v>
      </c>
      <c r="F62" s="190">
        <v>5017.5</v>
      </c>
      <c r="G62" s="222"/>
      <c r="H62" s="222">
        <f t="shared" si="8"/>
        <v>0</v>
      </c>
      <c r="I62" s="222">
        <f>G62/G45*100</f>
        <v>0</v>
      </c>
      <c r="J62" s="190"/>
      <c r="K62" s="190"/>
      <c r="L62" s="222" t="e">
        <f>K62/J62*100</f>
        <v>#DIV/0!</v>
      </c>
      <c r="M62" s="222">
        <f>K62/K45*100</f>
        <v>0</v>
      </c>
      <c r="N62" s="236"/>
      <c r="O62" s="236"/>
    </row>
    <row r="63" spans="1:16" s="240" customFormat="1" ht="72" customHeight="1" x14ac:dyDescent="0.25">
      <c r="A63" s="237" t="s">
        <v>341</v>
      </c>
      <c r="B63" s="190">
        <f t="shared" si="7"/>
        <v>501.3</v>
      </c>
      <c r="C63" s="222">
        <f t="shared" si="7"/>
        <v>501.3</v>
      </c>
      <c r="D63" s="222">
        <f>C63/B63*100</f>
        <v>100</v>
      </c>
      <c r="E63" s="222">
        <f>C63/C45*100</f>
        <v>2.1190701859886727E-2</v>
      </c>
      <c r="F63" s="191">
        <v>501.3</v>
      </c>
      <c r="G63" s="225">
        <v>501.3</v>
      </c>
      <c r="H63" s="222">
        <f t="shared" si="8"/>
        <v>100</v>
      </c>
      <c r="I63" s="222">
        <f>G63/G45*100</f>
        <v>2.2994085937609657E-2</v>
      </c>
      <c r="J63" s="238"/>
      <c r="K63" s="238"/>
      <c r="L63" s="222" t="e">
        <f>K63/J63*100</f>
        <v>#DIV/0!</v>
      </c>
      <c r="M63" s="222">
        <f>K63/K45*100</f>
        <v>0</v>
      </c>
      <c r="N63" s="239"/>
      <c r="O63" s="239"/>
    </row>
    <row r="64" spans="1:16" s="159" customFormat="1" ht="67.7" hidden="1" customHeight="1" x14ac:dyDescent="0.25">
      <c r="A64" s="224" t="s">
        <v>342</v>
      </c>
      <c r="B64" s="190">
        <f t="shared" ref="B64:C81" si="9">F64+J64</f>
        <v>0</v>
      </c>
      <c r="C64" s="222">
        <f t="shared" si="9"/>
        <v>0</v>
      </c>
      <c r="D64" s="222" t="e">
        <f t="shared" si="1"/>
        <v>#DIV/0!</v>
      </c>
      <c r="E64" s="222">
        <f>C64/C45*100</f>
        <v>0</v>
      </c>
      <c r="F64" s="190"/>
      <c r="G64" s="222"/>
      <c r="H64" s="222"/>
      <c r="I64" s="222"/>
      <c r="J64" s="190"/>
      <c r="K64" s="190"/>
      <c r="L64" s="222"/>
      <c r="M64" s="222"/>
      <c r="N64" s="236"/>
      <c r="O64" s="236"/>
    </row>
    <row r="65" spans="1:15" s="159" customFormat="1" ht="83.25" customHeight="1" x14ac:dyDescent="0.25">
      <c r="A65" s="224" t="s">
        <v>343</v>
      </c>
      <c r="B65" s="190">
        <f t="shared" si="9"/>
        <v>5893.5</v>
      </c>
      <c r="C65" s="222">
        <f t="shared" si="9"/>
        <v>3388.6</v>
      </c>
      <c r="D65" s="222">
        <f t="shared" si="1"/>
        <v>57.49724272503606</v>
      </c>
      <c r="E65" s="222">
        <f>C65/C45*100</f>
        <v>0.14324119753124309</v>
      </c>
      <c r="F65" s="190">
        <v>5893.5</v>
      </c>
      <c r="G65" s="225">
        <v>3388.6</v>
      </c>
      <c r="H65" s="222">
        <f t="shared" si="8"/>
        <v>57.49724272503606</v>
      </c>
      <c r="I65" s="222">
        <f>G65/G45*100</f>
        <v>0.15543139758265329</v>
      </c>
      <c r="J65" s="190"/>
      <c r="K65" s="190"/>
      <c r="L65" s="222" t="e">
        <f t="shared" si="4"/>
        <v>#DIV/0!</v>
      </c>
      <c r="M65" s="222">
        <f>K65/K45*100</f>
        <v>0</v>
      </c>
    </row>
    <row r="66" spans="1:15" s="159" customFormat="1" ht="120" customHeight="1" x14ac:dyDescent="0.25">
      <c r="A66" s="224" t="s">
        <v>344</v>
      </c>
      <c r="B66" s="190">
        <f t="shared" si="9"/>
        <v>9780.7000000000007</v>
      </c>
      <c r="C66" s="222">
        <f t="shared" si="9"/>
        <v>7923</v>
      </c>
      <c r="D66" s="222">
        <f t="shared" si="1"/>
        <v>81.006471929411987</v>
      </c>
      <c r="E66" s="222">
        <f>C66/C45*100</f>
        <v>0.33491707727086084</v>
      </c>
      <c r="F66" s="190">
        <v>9780.7000000000007</v>
      </c>
      <c r="G66" s="222">
        <v>7923</v>
      </c>
      <c r="H66" s="222">
        <f t="shared" si="8"/>
        <v>81.006471929411987</v>
      </c>
      <c r="I66" s="222">
        <f>G66/G45*100</f>
        <v>0.36341939533947998</v>
      </c>
      <c r="J66" s="190"/>
      <c r="K66" s="190"/>
      <c r="L66" s="222" t="e">
        <f t="shared" si="4"/>
        <v>#DIV/0!</v>
      </c>
      <c r="M66" s="222">
        <f>K66/K45*100</f>
        <v>0</v>
      </c>
    </row>
    <row r="67" spans="1:15" s="159" customFormat="1" ht="101.25" customHeight="1" x14ac:dyDescent="0.25">
      <c r="A67" s="224" t="s">
        <v>345</v>
      </c>
      <c r="B67" s="190">
        <f t="shared" si="9"/>
        <v>3024.3</v>
      </c>
      <c r="C67" s="222">
        <f t="shared" si="9"/>
        <v>2331.9</v>
      </c>
      <c r="D67" s="222">
        <f t="shared" si="1"/>
        <v>77.105445888304729</v>
      </c>
      <c r="E67" s="222">
        <f>C67/C45*100</f>
        <v>9.8572905779114026E-2</v>
      </c>
      <c r="F67" s="190">
        <v>3024.3</v>
      </c>
      <c r="G67" s="222">
        <v>2331.9</v>
      </c>
      <c r="H67" s="222">
        <f t="shared" si="8"/>
        <v>77.105445888304729</v>
      </c>
      <c r="I67" s="222">
        <f>G67/G45*100</f>
        <v>0.10696171753024528</v>
      </c>
      <c r="J67" s="190"/>
      <c r="K67" s="190"/>
      <c r="L67" s="222" t="e">
        <f t="shared" si="4"/>
        <v>#DIV/0!</v>
      </c>
      <c r="M67" s="222">
        <f>K67/K45*100</f>
        <v>0</v>
      </c>
    </row>
    <row r="68" spans="1:15" s="159" customFormat="1" ht="160.9" customHeight="1" x14ac:dyDescent="0.25">
      <c r="A68" s="224" t="s">
        <v>346</v>
      </c>
      <c r="B68" s="190">
        <f t="shared" si="9"/>
        <v>2895.9</v>
      </c>
      <c r="C68" s="222">
        <f t="shared" si="9"/>
        <v>1555.3</v>
      </c>
      <c r="D68" s="222">
        <f t="shared" si="1"/>
        <v>53.706965019510342</v>
      </c>
      <c r="E68" s="222">
        <f>C68/C45*100</f>
        <v>6.5744860567887142E-2</v>
      </c>
      <c r="F68" s="190">
        <v>2895.9</v>
      </c>
      <c r="G68" s="222">
        <v>1555.3</v>
      </c>
      <c r="H68" s="222">
        <f t="shared" si="8"/>
        <v>53.706965019510342</v>
      </c>
      <c r="I68" s="222">
        <f>G68/G45*100</f>
        <v>7.1339919925721723E-2</v>
      </c>
      <c r="J68" s="190"/>
      <c r="K68" s="190"/>
      <c r="L68" s="222" t="e">
        <f t="shared" si="4"/>
        <v>#DIV/0!</v>
      </c>
      <c r="M68" s="222">
        <f>K68/K45*100</f>
        <v>0</v>
      </c>
    </row>
    <row r="69" spans="1:15" s="159" customFormat="1" ht="120.2" customHeight="1" x14ac:dyDescent="0.25">
      <c r="A69" s="224" t="s">
        <v>347</v>
      </c>
      <c r="B69" s="190">
        <f t="shared" si="9"/>
        <v>7926.3</v>
      </c>
      <c r="C69" s="222">
        <f t="shared" si="9"/>
        <v>7926.3</v>
      </c>
      <c r="D69" s="222">
        <f t="shared" si="1"/>
        <v>100</v>
      </c>
      <c r="E69" s="222">
        <f>C69/C45*100</f>
        <v>0.33505657321368476</v>
      </c>
      <c r="F69" s="190">
        <v>7926.3</v>
      </c>
      <c r="G69" s="222">
        <v>7926.3</v>
      </c>
      <c r="H69" s="222">
        <f t="shared" si="8"/>
        <v>100</v>
      </c>
      <c r="I69" s="222">
        <f>G69/G45*100</f>
        <v>0.36357076275139721</v>
      </c>
      <c r="J69" s="190"/>
      <c r="K69" s="190"/>
      <c r="L69" s="222" t="e">
        <f t="shared" si="4"/>
        <v>#DIV/0!</v>
      </c>
      <c r="M69" s="222">
        <f>K69/K45*100</f>
        <v>0</v>
      </c>
    </row>
    <row r="70" spans="1:15" s="159" customFormat="1" ht="60.75" customHeight="1" x14ac:dyDescent="0.25">
      <c r="A70" s="224" t="s">
        <v>348</v>
      </c>
      <c r="B70" s="190">
        <f t="shared" si="9"/>
        <v>634.9</v>
      </c>
      <c r="C70" s="222">
        <f t="shared" si="9"/>
        <v>634.9</v>
      </c>
      <c r="D70" s="222">
        <f>C70/B70*100</f>
        <v>100</v>
      </c>
      <c r="E70" s="222">
        <f>C70/C45*100</f>
        <v>2.6838173969363818E-2</v>
      </c>
      <c r="F70" s="222"/>
      <c r="G70" s="222"/>
      <c r="H70" s="222" t="e">
        <f t="shared" si="8"/>
        <v>#DIV/0!</v>
      </c>
      <c r="I70" s="222">
        <f>G70/G45*100</f>
        <v>0</v>
      </c>
      <c r="J70" s="222">
        <v>634.9</v>
      </c>
      <c r="K70" s="222">
        <v>634.9</v>
      </c>
      <c r="L70" s="222">
        <f t="shared" si="4"/>
        <v>100</v>
      </c>
      <c r="M70" s="222">
        <f>K70/K45*100</f>
        <v>0.34220069162376354</v>
      </c>
    </row>
    <row r="71" spans="1:15" s="159" customFormat="1" ht="54.6" customHeight="1" x14ac:dyDescent="0.25">
      <c r="A71" s="224" t="s">
        <v>349</v>
      </c>
      <c r="B71" s="190">
        <f t="shared" si="9"/>
        <v>13050</v>
      </c>
      <c r="C71" s="222">
        <f t="shared" si="9"/>
        <v>13050</v>
      </c>
      <c r="D71" s="222">
        <f>C71/B71*100</f>
        <v>100</v>
      </c>
      <c r="E71" s="222">
        <f>C71/C45*100</f>
        <v>0.55164304662182684</v>
      </c>
      <c r="F71" s="222"/>
      <c r="G71" s="222"/>
      <c r="H71" s="222" t="e">
        <f t="shared" si="8"/>
        <v>#DIV/0!</v>
      </c>
      <c r="I71" s="222">
        <f>G71/G45*100</f>
        <v>0</v>
      </c>
      <c r="J71" s="222">
        <v>13050</v>
      </c>
      <c r="K71" s="222">
        <v>13050</v>
      </c>
      <c r="L71" s="222">
        <f t="shared" si="4"/>
        <v>100</v>
      </c>
      <c r="M71" s="222">
        <f>K71/K45*100</f>
        <v>7.0337360618839426</v>
      </c>
    </row>
    <row r="72" spans="1:15" s="159" customFormat="1" ht="39.4" hidden="1" customHeight="1" x14ac:dyDescent="0.25">
      <c r="A72" s="224" t="s">
        <v>350</v>
      </c>
      <c r="B72" s="190">
        <f t="shared" si="9"/>
        <v>0</v>
      </c>
      <c r="C72" s="222">
        <f t="shared" si="9"/>
        <v>0</v>
      </c>
      <c r="D72" s="222" t="e">
        <f>C72/B72*100</f>
        <v>#DIV/0!</v>
      </c>
      <c r="E72" s="222">
        <f>C72/C45*100</f>
        <v>0</v>
      </c>
      <c r="F72" s="222"/>
      <c r="G72" s="222"/>
      <c r="H72" s="222" t="e">
        <f>G72/F72*100</f>
        <v>#DIV/0!</v>
      </c>
      <c r="I72" s="222">
        <f>G72/G45*100</f>
        <v>0</v>
      </c>
      <c r="J72" s="222"/>
      <c r="K72" s="222">
        <v>0</v>
      </c>
      <c r="L72" s="222" t="e">
        <f t="shared" si="4"/>
        <v>#DIV/0!</v>
      </c>
      <c r="M72" s="222">
        <f>K72/K45*100</f>
        <v>0</v>
      </c>
      <c r="N72" s="236"/>
      <c r="O72" s="236"/>
    </row>
    <row r="73" spans="1:15" s="159" customFormat="1" ht="73.900000000000006" hidden="1" customHeight="1" x14ac:dyDescent="0.25">
      <c r="A73" s="224" t="s">
        <v>351</v>
      </c>
      <c r="B73" s="190">
        <f t="shared" si="9"/>
        <v>0</v>
      </c>
      <c r="C73" s="222">
        <f t="shared" si="9"/>
        <v>0</v>
      </c>
      <c r="D73" s="222" t="e">
        <f t="shared" ref="D73:D113" si="10">C73/B73*100</f>
        <v>#DIV/0!</v>
      </c>
      <c r="E73" s="222">
        <f>C73/C45*100</f>
        <v>0</v>
      </c>
      <c r="F73" s="222">
        <v>0</v>
      </c>
      <c r="G73" s="222">
        <v>0</v>
      </c>
      <c r="H73" s="222" t="e">
        <f t="shared" si="8"/>
        <v>#DIV/0!</v>
      </c>
      <c r="I73" s="222">
        <f>G73/G45*100</f>
        <v>0</v>
      </c>
      <c r="J73" s="222"/>
      <c r="K73" s="222">
        <v>0</v>
      </c>
      <c r="L73" s="222" t="e">
        <f t="shared" si="4"/>
        <v>#DIV/0!</v>
      </c>
      <c r="M73" s="222">
        <f>K73/K45*100</f>
        <v>0</v>
      </c>
    </row>
    <row r="74" spans="1:15" s="159" customFormat="1" ht="175.9" hidden="1" customHeight="1" x14ac:dyDescent="0.25">
      <c r="A74" s="224" t="s">
        <v>352</v>
      </c>
      <c r="B74" s="190">
        <f t="shared" si="9"/>
        <v>0</v>
      </c>
      <c r="C74" s="222">
        <f t="shared" si="9"/>
        <v>0</v>
      </c>
      <c r="D74" s="222" t="e">
        <f t="shared" si="10"/>
        <v>#DIV/0!</v>
      </c>
      <c r="E74" s="222">
        <f>C74/C45*100</f>
        <v>0</v>
      </c>
      <c r="F74" s="222">
        <v>0</v>
      </c>
      <c r="G74" s="222">
        <v>0</v>
      </c>
      <c r="H74" s="222" t="e">
        <f t="shared" si="8"/>
        <v>#DIV/0!</v>
      </c>
      <c r="I74" s="222">
        <f>G74/G45*100</f>
        <v>0</v>
      </c>
      <c r="J74" s="222"/>
      <c r="K74" s="222">
        <v>0</v>
      </c>
      <c r="L74" s="222" t="e">
        <f t="shared" si="4"/>
        <v>#DIV/0!</v>
      </c>
      <c r="M74" s="222">
        <f>K74/K45*100</f>
        <v>0</v>
      </c>
    </row>
    <row r="75" spans="1:15" s="159" customFormat="1" ht="70.150000000000006" hidden="1" customHeight="1" x14ac:dyDescent="0.25">
      <c r="A75" s="224" t="s">
        <v>353</v>
      </c>
      <c r="B75" s="190">
        <f t="shared" si="9"/>
        <v>0</v>
      </c>
      <c r="C75" s="222">
        <f t="shared" si="9"/>
        <v>0</v>
      </c>
      <c r="D75" s="222" t="e">
        <f t="shared" si="10"/>
        <v>#DIV/0!</v>
      </c>
      <c r="E75" s="222">
        <f>C75/C45*100</f>
        <v>0</v>
      </c>
      <c r="F75" s="222"/>
      <c r="G75" s="222"/>
      <c r="H75" s="222" t="e">
        <f t="shared" si="8"/>
        <v>#DIV/0!</v>
      </c>
      <c r="I75" s="222">
        <f>G75/G45*100</f>
        <v>0</v>
      </c>
      <c r="J75" s="222"/>
      <c r="K75" s="222">
        <v>0</v>
      </c>
      <c r="L75" s="222" t="e">
        <f t="shared" si="4"/>
        <v>#DIV/0!</v>
      </c>
      <c r="M75" s="222">
        <f>K75/K45*100</f>
        <v>0</v>
      </c>
    </row>
    <row r="76" spans="1:15" s="159" customFormat="1" ht="149.65" customHeight="1" x14ac:dyDescent="0.25">
      <c r="A76" s="224" t="s">
        <v>354</v>
      </c>
      <c r="B76" s="190">
        <f t="shared" si="9"/>
        <v>4974.2</v>
      </c>
      <c r="C76" s="222">
        <f t="shared" si="9"/>
        <v>4974.1000000000004</v>
      </c>
      <c r="D76" s="222">
        <f t="shared" si="10"/>
        <v>99.997989626472602</v>
      </c>
      <c r="E76" s="222">
        <f>C76/C45*100</f>
        <v>0.21026265733345814</v>
      </c>
      <c r="F76" s="222"/>
      <c r="G76" s="222"/>
      <c r="H76" s="222" t="e">
        <f t="shared" si="8"/>
        <v>#DIV/0!</v>
      </c>
      <c r="I76" s="222">
        <f>G76/G45*100</f>
        <v>0</v>
      </c>
      <c r="J76" s="222">
        <v>4974.2</v>
      </c>
      <c r="K76" s="222">
        <v>4974.1000000000004</v>
      </c>
      <c r="L76" s="222">
        <f t="shared" si="4"/>
        <v>99.997989626472602</v>
      </c>
      <c r="M76" s="222">
        <f>K76/K45*100</f>
        <v>2.6809583559706449</v>
      </c>
    </row>
    <row r="77" spans="1:15" s="159" customFormat="1" ht="117.2" customHeight="1" x14ac:dyDescent="0.25">
      <c r="A77" s="224" t="s">
        <v>355</v>
      </c>
      <c r="B77" s="190">
        <f>F77+J77</f>
        <v>450</v>
      </c>
      <c r="C77" s="222">
        <f t="shared" si="9"/>
        <v>450</v>
      </c>
      <c r="D77" s="222">
        <f>C77/B77*100</f>
        <v>100</v>
      </c>
      <c r="E77" s="222">
        <f>C77/C45*100</f>
        <v>1.9022174021442302E-2</v>
      </c>
      <c r="F77" s="190">
        <v>450</v>
      </c>
      <c r="G77" s="222">
        <v>450</v>
      </c>
      <c r="H77" s="222">
        <f t="shared" si="8"/>
        <v>100</v>
      </c>
      <c r="I77" s="222">
        <f>G77/G45*100</f>
        <v>2.0641010715987125E-2</v>
      </c>
      <c r="J77" s="222">
        <v>0</v>
      </c>
      <c r="K77" s="222">
        <v>0</v>
      </c>
      <c r="L77" s="222" t="e">
        <f>K77/J77*100</f>
        <v>#DIV/0!</v>
      </c>
      <c r="M77" s="222">
        <f>K77/K45*100</f>
        <v>0</v>
      </c>
    </row>
    <row r="78" spans="1:15" s="159" customFormat="1" ht="60.75" customHeight="1" x14ac:dyDescent="0.25">
      <c r="A78" s="224" t="s">
        <v>356</v>
      </c>
      <c r="B78" s="190">
        <f t="shared" si="9"/>
        <v>11613.1</v>
      </c>
      <c r="C78" s="222">
        <f t="shared" si="9"/>
        <v>4187.2</v>
      </c>
      <c r="D78" s="222">
        <f t="shared" si="10"/>
        <v>36.055833498376835</v>
      </c>
      <c r="E78" s="222">
        <f>C78/C45*100</f>
        <v>0.17699921569462937</v>
      </c>
      <c r="F78" s="190"/>
      <c r="G78" s="190"/>
      <c r="H78" s="222" t="e">
        <f t="shared" si="8"/>
        <v>#DIV/0!</v>
      </c>
      <c r="I78" s="222">
        <f>G78/G45*100</f>
        <v>0</v>
      </c>
      <c r="J78" s="225">
        <v>11613.1</v>
      </c>
      <c r="K78" s="225">
        <v>4187.2</v>
      </c>
      <c r="L78" s="222">
        <f t="shared" si="4"/>
        <v>36.055833498376835</v>
      </c>
      <c r="M78" s="222">
        <f>K78/K45*100</f>
        <v>2.2568321561931373</v>
      </c>
    </row>
    <row r="79" spans="1:15" s="159" customFormat="1" ht="60.75" customHeight="1" x14ac:dyDescent="0.25">
      <c r="A79" s="224" t="s">
        <v>357</v>
      </c>
      <c r="B79" s="190">
        <f t="shared" si="9"/>
        <v>152867.20000000001</v>
      </c>
      <c r="C79" s="222">
        <f t="shared" si="9"/>
        <v>77297.7</v>
      </c>
      <c r="D79" s="222">
        <f t="shared" si="10"/>
        <v>50.56526187435891</v>
      </c>
      <c r="E79" s="222">
        <f>C79/C45*100</f>
        <v>3.2674895574605354</v>
      </c>
      <c r="F79" s="190"/>
      <c r="G79" s="190"/>
      <c r="H79" s="222" t="e">
        <f t="shared" si="8"/>
        <v>#DIV/0!</v>
      </c>
      <c r="I79" s="222">
        <f>G79/G45*100</f>
        <v>0</v>
      </c>
      <c r="J79" s="225">
        <v>152867.20000000001</v>
      </c>
      <c r="K79" s="225">
        <v>77297.7</v>
      </c>
      <c r="L79" s="222">
        <f t="shared" si="4"/>
        <v>50.56526187435891</v>
      </c>
      <c r="M79" s="222">
        <f>K79/K45*100</f>
        <v>41.662193102734584</v>
      </c>
    </row>
    <row r="80" spans="1:15" s="159" customFormat="1" ht="55.15" customHeight="1" x14ac:dyDescent="0.25">
      <c r="A80" s="224" t="s">
        <v>358</v>
      </c>
      <c r="B80" s="190">
        <f t="shared" si="9"/>
        <v>1207.5999999999999</v>
      </c>
      <c r="C80" s="222">
        <f t="shared" si="9"/>
        <v>588</v>
      </c>
      <c r="D80" s="222">
        <f>C80/B80*100</f>
        <v>48.691619741636302</v>
      </c>
      <c r="E80" s="222">
        <f>C80/C45*100</f>
        <v>2.4855640721351279E-2</v>
      </c>
      <c r="F80" s="190"/>
      <c r="G80" s="190"/>
      <c r="H80" s="222" t="e">
        <f t="shared" si="8"/>
        <v>#DIV/0!</v>
      </c>
      <c r="I80" s="222">
        <f>G80/G45*100</f>
        <v>0</v>
      </c>
      <c r="J80" s="225">
        <v>1207.5999999999999</v>
      </c>
      <c r="K80" s="222">
        <v>588</v>
      </c>
      <c r="L80" s="222">
        <f t="shared" si="4"/>
        <v>48.691619741636302</v>
      </c>
      <c r="M80" s="222">
        <f>K80/K45*100</f>
        <v>0.31692236048948336</v>
      </c>
    </row>
    <row r="81" spans="1:16" s="159" customFormat="1" ht="59.25" customHeight="1" x14ac:dyDescent="0.25">
      <c r="A81" s="224" t="s">
        <v>359</v>
      </c>
      <c r="B81" s="190">
        <f t="shared" si="9"/>
        <v>1175</v>
      </c>
      <c r="C81" s="222">
        <f t="shared" si="9"/>
        <v>588</v>
      </c>
      <c r="D81" s="222">
        <f t="shared" si="10"/>
        <v>50.042553191489361</v>
      </c>
      <c r="E81" s="222">
        <f>C81/C45*100</f>
        <v>2.4855640721351279E-2</v>
      </c>
      <c r="F81" s="190"/>
      <c r="G81" s="190"/>
      <c r="H81" s="222" t="e">
        <f t="shared" si="8"/>
        <v>#DIV/0!</v>
      </c>
      <c r="I81" s="222">
        <f>G81/G45*100</f>
        <v>0</v>
      </c>
      <c r="J81" s="222">
        <v>1175</v>
      </c>
      <c r="K81" s="222">
        <v>588</v>
      </c>
      <c r="L81" s="222">
        <f t="shared" si="4"/>
        <v>50.042553191489361</v>
      </c>
      <c r="M81" s="222">
        <f>K81/K45*100</f>
        <v>0.31692236048948336</v>
      </c>
    </row>
    <row r="82" spans="1:16" s="159" customFormat="1" ht="50.85" customHeight="1" x14ac:dyDescent="0.25">
      <c r="A82" s="224" t="s">
        <v>360</v>
      </c>
      <c r="B82" s="190">
        <f t="shared" ref="B82:C105" si="11">F82+J82</f>
        <v>46183.6</v>
      </c>
      <c r="C82" s="222">
        <f t="shared" si="11"/>
        <v>43370.2</v>
      </c>
      <c r="D82" s="222">
        <f t="shared" si="10"/>
        <v>93.908227162888991</v>
      </c>
      <c r="E82" s="222">
        <f>C82/C45*100</f>
        <v>1.8333233149883488</v>
      </c>
      <c r="F82" s="190">
        <v>15000</v>
      </c>
      <c r="G82" s="222">
        <v>14422.8</v>
      </c>
      <c r="H82" s="222">
        <f t="shared" si="8"/>
        <v>96.151999999999987</v>
      </c>
      <c r="I82" s="222">
        <f>G82/G45*100</f>
        <v>0.66155815412119789</v>
      </c>
      <c r="J82" s="222">
        <v>31183.599999999999</v>
      </c>
      <c r="K82" s="222">
        <v>28947.4</v>
      </c>
      <c r="L82" s="222">
        <f t="shared" si="4"/>
        <v>92.828922895368081</v>
      </c>
      <c r="M82" s="222">
        <f>K82/K45*100</f>
        <v>15.602174044274269</v>
      </c>
    </row>
    <row r="83" spans="1:16" s="159" customFormat="1" ht="50.1" customHeight="1" x14ac:dyDescent="0.25">
      <c r="A83" s="224" t="s">
        <v>361</v>
      </c>
      <c r="B83" s="190">
        <f t="shared" si="11"/>
        <v>26731.5</v>
      </c>
      <c r="C83" s="222">
        <f t="shared" si="11"/>
        <v>24026.2</v>
      </c>
      <c r="D83" s="222">
        <f t="shared" si="10"/>
        <v>89.879729906664423</v>
      </c>
      <c r="E83" s="222">
        <f>C83/C45*100</f>
        <v>1.0156234610532824</v>
      </c>
      <c r="F83" s="190">
        <v>510</v>
      </c>
      <c r="G83" s="222">
        <v>510</v>
      </c>
      <c r="H83" s="222">
        <f t="shared" si="8"/>
        <v>100</v>
      </c>
      <c r="I83" s="222">
        <f>G83/G45*100</f>
        <v>2.3393145478118743E-2</v>
      </c>
      <c r="J83" s="222">
        <v>26221.5</v>
      </c>
      <c r="K83" s="222">
        <v>23516.2</v>
      </c>
      <c r="L83" s="222">
        <f t="shared" si="4"/>
        <v>89.682893808515914</v>
      </c>
      <c r="M83" s="222">
        <f>K83/K45*100</f>
        <v>12.674846281875491</v>
      </c>
      <c r="N83" s="241"/>
    </row>
    <row r="84" spans="1:16" s="159" customFormat="1" ht="93.75" customHeight="1" x14ac:dyDescent="0.25">
      <c r="A84" s="224" t="s">
        <v>362</v>
      </c>
      <c r="B84" s="190">
        <f t="shared" si="11"/>
        <v>860</v>
      </c>
      <c r="C84" s="222">
        <f t="shared" si="11"/>
        <v>860</v>
      </c>
      <c r="D84" s="222">
        <f t="shared" si="10"/>
        <v>100</v>
      </c>
      <c r="E84" s="222">
        <f>C84/C45*100</f>
        <v>3.6353488129867516E-2</v>
      </c>
      <c r="F84" s="190">
        <v>860</v>
      </c>
      <c r="G84" s="222">
        <v>860</v>
      </c>
      <c r="H84" s="222">
        <f t="shared" si="8"/>
        <v>100</v>
      </c>
      <c r="I84" s="222">
        <f>G84/G45*100</f>
        <v>3.9447264923886505E-2</v>
      </c>
      <c r="J84" s="222"/>
      <c r="K84" s="190"/>
      <c r="L84" s="222" t="e">
        <f t="shared" si="4"/>
        <v>#DIV/0!</v>
      </c>
      <c r="M84" s="222">
        <f>K84/K45*100</f>
        <v>0</v>
      </c>
      <c r="N84" s="241"/>
    </row>
    <row r="85" spans="1:16" s="159" customFormat="1" ht="58.5" customHeight="1" x14ac:dyDescent="0.25">
      <c r="A85" s="224" t="s">
        <v>363</v>
      </c>
      <c r="B85" s="190">
        <f>F85+J85</f>
        <v>182.1</v>
      </c>
      <c r="C85" s="222">
        <f>G85+K85</f>
        <v>153</v>
      </c>
      <c r="D85" s="222">
        <f t="shared" si="10"/>
        <v>84.019769357495889</v>
      </c>
      <c r="E85" s="222">
        <f>C85/C45*100</f>
        <v>6.4675391672903842E-3</v>
      </c>
      <c r="F85" s="190"/>
      <c r="G85" s="222"/>
      <c r="H85" s="222" t="e">
        <f t="shared" si="8"/>
        <v>#DIV/0!</v>
      </c>
      <c r="I85" s="222">
        <f>G85/G45*100</f>
        <v>0</v>
      </c>
      <c r="J85" s="222">
        <v>182.1</v>
      </c>
      <c r="K85" s="190">
        <v>153</v>
      </c>
      <c r="L85" s="222">
        <f t="shared" si="4"/>
        <v>84.019769357495889</v>
      </c>
      <c r="M85" s="222">
        <f>K85/K45*100</f>
        <v>8.2464491760018632E-2</v>
      </c>
      <c r="N85" s="241"/>
    </row>
    <row r="86" spans="1:16" s="240" customFormat="1" ht="91.5" customHeight="1" x14ac:dyDescent="0.25">
      <c r="A86" s="237" t="s">
        <v>364</v>
      </c>
      <c r="B86" s="222">
        <f>F86+J86</f>
        <v>336.6</v>
      </c>
      <c r="C86" s="222">
        <f>G86+K86</f>
        <v>0</v>
      </c>
      <c r="D86" s="222">
        <f t="shared" si="10"/>
        <v>0</v>
      </c>
      <c r="E86" s="222">
        <f>C86/C45*100</f>
        <v>0</v>
      </c>
      <c r="F86" s="191">
        <v>336.6</v>
      </c>
      <c r="G86" s="242"/>
      <c r="H86" s="222">
        <f t="shared" si="8"/>
        <v>0</v>
      </c>
      <c r="I86" s="222">
        <f>G86/G45*100</f>
        <v>0</v>
      </c>
      <c r="J86" s="238"/>
      <c r="K86" s="238"/>
      <c r="L86" s="222" t="e">
        <f t="shared" ref="L86:L97" si="12">K86/J86*100</f>
        <v>#DIV/0!</v>
      </c>
      <c r="M86" s="222">
        <f>K86/K45*100</f>
        <v>0</v>
      </c>
      <c r="N86" s="243"/>
    </row>
    <row r="87" spans="1:16" s="196" customFormat="1" ht="22.5" customHeight="1" x14ac:dyDescent="0.25">
      <c r="A87" s="187" t="s">
        <v>365</v>
      </c>
      <c r="B87" s="188">
        <f>F87+J87</f>
        <v>2292903.2999999998</v>
      </c>
      <c r="C87" s="207">
        <f t="shared" si="11"/>
        <v>1722332.5</v>
      </c>
      <c r="D87" s="188">
        <f t="shared" si="10"/>
        <v>75.1157931518525</v>
      </c>
      <c r="E87" s="188">
        <f>C87/C45*100</f>
        <v>72.805574528412848</v>
      </c>
      <c r="F87" s="188">
        <f>F88+F89+F90+F102+F105+F106</f>
        <v>2285027</v>
      </c>
      <c r="G87" s="188">
        <f>G88+G89+G90+G102+G105+G106</f>
        <v>1716167.6</v>
      </c>
      <c r="H87" s="188">
        <f t="shared" si="8"/>
        <v>75.104915609312286</v>
      </c>
      <c r="I87" s="188">
        <f>G87/G45*100</f>
        <v>78.718741826733122</v>
      </c>
      <c r="J87" s="188">
        <f>J88+J89+J90+J102+J105+J106</f>
        <v>7876.3</v>
      </c>
      <c r="K87" s="188">
        <f>K88+K89+K90+K102+K105+K106</f>
        <v>6164.9000000000005</v>
      </c>
      <c r="L87" s="188">
        <f t="shared" si="12"/>
        <v>78.271523431052657</v>
      </c>
      <c r="M87" s="188">
        <f>K87/K45*100</f>
        <v>3.3227800343224763</v>
      </c>
      <c r="N87" s="220"/>
      <c r="O87" s="220"/>
      <c r="P87" s="158"/>
    </row>
    <row r="88" spans="1:16" s="159" customFormat="1" ht="46.35" customHeight="1" x14ac:dyDescent="0.25">
      <c r="A88" s="208" t="s">
        <v>366</v>
      </c>
      <c r="B88" s="222">
        <f>F88+J88</f>
        <v>6923.8</v>
      </c>
      <c r="C88" s="222">
        <f t="shared" si="11"/>
        <v>5410.8</v>
      </c>
      <c r="D88" s="222">
        <f t="shared" si="10"/>
        <v>78.147837892486777</v>
      </c>
      <c r="E88" s="222">
        <f>C88/C45*100</f>
        <v>0.22872262043382227</v>
      </c>
      <c r="F88" s="222">
        <v>0</v>
      </c>
      <c r="G88" s="222">
        <v>0</v>
      </c>
      <c r="H88" s="222" t="e">
        <f t="shared" si="8"/>
        <v>#DIV/0!</v>
      </c>
      <c r="I88" s="222">
        <f>G88/G45*100</f>
        <v>0</v>
      </c>
      <c r="J88" s="222">
        <v>6923.8</v>
      </c>
      <c r="K88" s="222">
        <v>5410.8</v>
      </c>
      <c r="L88" s="222">
        <f t="shared" si="12"/>
        <v>78.147837892486777</v>
      </c>
      <c r="M88" s="222">
        <f>K88/K45*100</f>
        <v>2.9163324968307767</v>
      </c>
    </row>
    <row r="89" spans="1:16" s="159" customFormat="1" ht="48" hidden="1" customHeight="1" x14ac:dyDescent="0.25">
      <c r="A89" s="208" t="s">
        <v>367</v>
      </c>
      <c r="B89" s="222">
        <f t="shared" si="11"/>
        <v>0</v>
      </c>
      <c r="C89" s="222">
        <f t="shared" si="11"/>
        <v>0</v>
      </c>
      <c r="D89" s="222" t="e">
        <f t="shared" si="10"/>
        <v>#DIV/0!</v>
      </c>
      <c r="E89" s="222">
        <f>C89/C45*100</f>
        <v>0</v>
      </c>
      <c r="F89" s="222"/>
      <c r="G89" s="222"/>
      <c r="H89" s="222" t="e">
        <f t="shared" si="8"/>
        <v>#DIV/0!</v>
      </c>
      <c r="I89" s="222">
        <f>G89/G45*100</f>
        <v>0</v>
      </c>
      <c r="J89" s="222">
        <v>0</v>
      </c>
      <c r="K89" s="222">
        <v>0</v>
      </c>
      <c r="L89" s="222" t="e">
        <f t="shared" si="12"/>
        <v>#DIV/0!</v>
      </c>
      <c r="M89" s="222">
        <f>K89/K45*100</f>
        <v>0</v>
      </c>
    </row>
    <row r="90" spans="1:16" s="235" customFormat="1" ht="44.25" customHeight="1" x14ac:dyDescent="0.2">
      <c r="A90" s="244" t="s">
        <v>368</v>
      </c>
      <c r="B90" s="221">
        <f t="shared" si="11"/>
        <v>289606</v>
      </c>
      <c r="C90" s="221">
        <f t="shared" si="11"/>
        <v>232825.40000000002</v>
      </c>
      <c r="D90" s="221">
        <f t="shared" si="10"/>
        <v>80.393845431379191</v>
      </c>
      <c r="E90" s="221">
        <f>C90/C45*100</f>
        <v>9.8418783898042523</v>
      </c>
      <c r="F90" s="221">
        <f>SUM(F91:F101)</f>
        <v>288653.5</v>
      </c>
      <c r="G90" s="221">
        <f>SUM(G91:G101)</f>
        <v>232071.30000000002</v>
      </c>
      <c r="H90" s="221">
        <f t="shared" si="8"/>
        <v>80.397881889531916</v>
      </c>
      <c r="I90" s="221">
        <f>G90/G45*100</f>
        <v>10.644858200384585</v>
      </c>
      <c r="J90" s="221">
        <f>SUM(J91:J101)</f>
        <v>952.5</v>
      </c>
      <c r="K90" s="221">
        <v>754.1</v>
      </c>
      <c r="L90" s="221">
        <f t="shared" si="12"/>
        <v>79.170603674540686</v>
      </c>
      <c r="M90" s="221">
        <f>K90/K45*100</f>
        <v>0.40644753749169965</v>
      </c>
    </row>
    <row r="91" spans="1:16" s="159" customFormat="1" ht="100.5" customHeight="1" x14ac:dyDescent="0.25">
      <c r="A91" s="245" t="s">
        <v>369</v>
      </c>
      <c r="B91" s="246">
        <f t="shared" si="11"/>
        <v>218.3</v>
      </c>
      <c r="C91" s="246">
        <f>G91+K91</f>
        <v>119.6</v>
      </c>
      <c r="D91" s="246">
        <f t="shared" si="10"/>
        <v>54.78699038021071</v>
      </c>
      <c r="E91" s="246">
        <f>C91/C45*100</f>
        <v>5.0556711399211097E-3</v>
      </c>
      <c r="F91" s="246">
        <v>218.3</v>
      </c>
      <c r="G91" s="246">
        <v>119.6</v>
      </c>
      <c r="H91" s="246">
        <f t="shared" si="8"/>
        <v>54.78699038021071</v>
      </c>
      <c r="I91" s="246">
        <f>G91/G45*100</f>
        <v>5.4859219591823554E-3</v>
      </c>
      <c r="J91" s="246">
        <v>0</v>
      </c>
      <c r="K91" s="246"/>
      <c r="L91" s="222" t="e">
        <f>K91/J91*100</f>
        <v>#DIV/0!</v>
      </c>
      <c r="M91" s="246">
        <f>K91/K45*100</f>
        <v>0</v>
      </c>
    </row>
    <row r="92" spans="1:16" s="159" customFormat="1" ht="35.65" customHeight="1" x14ac:dyDescent="0.25">
      <c r="A92" s="247" t="s">
        <v>370</v>
      </c>
      <c r="B92" s="246">
        <f t="shared" si="11"/>
        <v>26841.7</v>
      </c>
      <c r="C92" s="246">
        <f>G92+K92</f>
        <v>17895</v>
      </c>
      <c r="D92" s="246">
        <f t="shared" si="10"/>
        <v>66.668653624770414</v>
      </c>
      <c r="E92" s="246">
        <f>C92/C45*100</f>
        <v>0.75644845358602231</v>
      </c>
      <c r="F92" s="246">
        <v>26841.7</v>
      </c>
      <c r="G92" s="246">
        <v>17895</v>
      </c>
      <c r="H92" s="246">
        <f t="shared" si="8"/>
        <v>66.668653624770414</v>
      </c>
      <c r="I92" s="246">
        <f>G92/G45*100</f>
        <v>0.82082419280575469</v>
      </c>
      <c r="J92" s="246"/>
      <c r="K92" s="246"/>
      <c r="L92" s="222" t="e">
        <f>K92/J92*100</f>
        <v>#DIV/0!</v>
      </c>
      <c r="M92" s="246">
        <f>K92/K45*100</f>
        <v>0</v>
      </c>
    </row>
    <row r="93" spans="1:16" s="159" customFormat="1" ht="66" customHeight="1" x14ac:dyDescent="0.25">
      <c r="A93" s="245" t="s">
        <v>371</v>
      </c>
      <c r="B93" s="246">
        <f t="shared" si="11"/>
        <v>3374.9</v>
      </c>
      <c r="C93" s="246">
        <f>G93+K93</f>
        <v>2609.3000000000002</v>
      </c>
      <c r="D93" s="246">
        <f t="shared" si="10"/>
        <v>77.31488340395272</v>
      </c>
      <c r="E93" s="246">
        <f>C93/C45*100</f>
        <v>0.11029901927588757</v>
      </c>
      <c r="F93" s="246">
        <v>3374.9</v>
      </c>
      <c r="G93" s="246">
        <v>2609.3000000000002</v>
      </c>
      <c r="H93" s="246">
        <f t="shared" si="8"/>
        <v>77.31488340395272</v>
      </c>
      <c r="I93" s="246">
        <f>G93/G45*100</f>
        <v>0.11968575391383379</v>
      </c>
      <c r="J93" s="246"/>
      <c r="K93" s="246"/>
      <c r="L93" s="222" t="e">
        <f>K93/J93*100</f>
        <v>#DIV/0!</v>
      </c>
      <c r="M93" s="246">
        <f>K93/K45*100</f>
        <v>0</v>
      </c>
    </row>
    <row r="94" spans="1:16" s="159" customFormat="1" ht="66" customHeight="1" x14ac:dyDescent="0.25">
      <c r="A94" s="245" t="s">
        <v>372</v>
      </c>
      <c r="B94" s="246">
        <f t="shared" si="11"/>
        <v>6239.1</v>
      </c>
      <c r="C94" s="246">
        <f>G94+K94</f>
        <v>4576.1000000000004</v>
      </c>
      <c r="D94" s="246">
        <f t="shared" si="10"/>
        <v>73.345514577423032</v>
      </c>
      <c r="E94" s="246">
        <f>C94/C45*100</f>
        <v>0.19343860119893808</v>
      </c>
      <c r="F94" s="246">
        <v>6239.1</v>
      </c>
      <c r="G94" s="246">
        <v>4576.1000000000004</v>
      </c>
      <c r="H94" s="246">
        <f t="shared" si="8"/>
        <v>73.345514577423032</v>
      </c>
      <c r="I94" s="246">
        <f>G94/G45*100</f>
        <v>0.2099007314165082</v>
      </c>
      <c r="J94" s="246"/>
      <c r="K94" s="246"/>
      <c r="L94" s="246" t="e">
        <f>K94/J94*100</f>
        <v>#DIV/0!</v>
      </c>
      <c r="M94" s="246">
        <f>K94/K45*100</f>
        <v>0</v>
      </c>
    </row>
    <row r="95" spans="1:16" s="159" customFormat="1" ht="21.75" customHeight="1" x14ac:dyDescent="0.25">
      <c r="A95" s="245" t="s">
        <v>373</v>
      </c>
      <c r="B95" s="246">
        <f t="shared" si="11"/>
        <v>1114.8</v>
      </c>
      <c r="C95" s="246">
        <f>G95+K95</f>
        <v>873.9</v>
      </c>
      <c r="D95" s="246">
        <f t="shared" si="10"/>
        <v>78.390742734122711</v>
      </c>
      <c r="E95" s="246">
        <f>C95/C45*100</f>
        <v>3.6941061949640953E-2</v>
      </c>
      <c r="F95" s="246">
        <v>1114.8</v>
      </c>
      <c r="G95" s="246">
        <v>873.9</v>
      </c>
      <c r="H95" s="246">
        <f t="shared" si="8"/>
        <v>78.390742734122711</v>
      </c>
      <c r="I95" s="246">
        <f>G95/G45*100</f>
        <v>4.0084842810446997E-2</v>
      </c>
      <c r="J95" s="246"/>
      <c r="K95" s="246"/>
      <c r="L95" s="246" t="e">
        <f>K95/J95*100</f>
        <v>#DIV/0!</v>
      </c>
      <c r="M95" s="246">
        <f>K95/K45*100</f>
        <v>0</v>
      </c>
    </row>
    <row r="96" spans="1:16" s="235" customFormat="1" ht="44.25" customHeight="1" x14ac:dyDescent="0.2">
      <c r="A96" s="247" t="s">
        <v>374</v>
      </c>
      <c r="B96" s="246">
        <f t="shared" si="11"/>
        <v>932.9</v>
      </c>
      <c r="C96" s="246">
        <f t="shared" si="11"/>
        <v>740.8</v>
      </c>
      <c r="D96" s="246">
        <f t="shared" si="10"/>
        <v>79.408296709186416</v>
      </c>
      <c r="E96" s="246">
        <f>C96/C45*100</f>
        <v>3.1314725589076574E-2</v>
      </c>
      <c r="F96" s="222">
        <v>0</v>
      </c>
      <c r="G96" s="222"/>
      <c r="H96" s="246" t="e">
        <f t="shared" si="8"/>
        <v>#DIV/0!</v>
      </c>
      <c r="I96" s="246">
        <f>G96/G45*100</f>
        <v>0</v>
      </c>
      <c r="J96" s="246">
        <v>932.9</v>
      </c>
      <c r="K96" s="246">
        <v>740.8</v>
      </c>
      <c r="L96" s="246">
        <f t="shared" si="12"/>
        <v>79.408296709186416</v>
      </c>
      <c r="M96" s="246">
        <f>K96/K45*100</f>
        <v>0.39927905552824705</v>
      </c>
    </row>
    <row r="97" spans="1:14" s="159" customFormat="1" ht="59.45" customHeight="1" x14ac:dyDescent="0.25">
      <c r="A97" s="245" t="s">
        <v>375</v>
      </c>
      <c r="B97" s="246">
        <f t="shared" si="11"/>
        <v>2787.3</v>
      </c>
      <c r="C97" s="246">
        <f t="shared" si="11"/>
        <v>0</v>
      </c>
      <c r="D97" s="246">
        <f t="shared" si="10"/>
        <v>0</v>
      </c>
      <c r="E97" s="246">
        <f>C97/C45*100</f>
        <v>0</v>
      </c>
      <c r="F97" s="246">
        <v>2787.3</v>
      </c>
      <c r="G97" s="246">
        <v>0</v>
      </c>
      <c r="H97" s="246">
        <f>G97/F97*100</f>
        <v>0</v>
      </c>
      <c r="I97" s="246">
        <f>G97/G45*100</f>
        <v>0</v>
      </c>
      <c r="J97" s="246"/>
      <c r="K97" s="246"/>
      <c r="L97" s="246" t="e">
        <f t="shared" si="12"/>
        <v>#DIV/0!</v>
      </c>
      <c r="M97" s="246">
        <f>K97/K45*100</f>
        <v>0</v>
      </c>
    </row>
    <row r="98" spans="1:14" s="159" customFormat="1" ht="97.7" customHeight="1" x14ac:dyDescent="0.25">
      <c r="A98" s="245" t="s">
        <v>376</v>
      </c>
      <c r="B98" s="246">
        <f t="shared" si="11"/>
        <v>243572.8</v>
      </c>
      <c r="C98" s="246">
        <f t="shared" si="11"/>
        <v>203199</v>
      </c>
      <c r="D98" s="246">
        <f t="shared" si="10"/>
        <v>83.424339663542085</v>
      </c>
      <c r="E98" s="246">
        <f>C98/C45*100</f>
        <v>8.5895260866290108</v>
      </c>
      <c r="F98" s="246">
        <v>243572.8</v>
      </c>
      <c r="G98" s="246">
        <v>203199</v>
      </c>
      <c r="H98" s="246">
        <f>G98/F98*100</f>
        <v>83.424339663542085</v>
      </c>
      <c r="I98" s="246">
        <f>G98/G45*100</f>
        <v>9.320517192173039</v>
      </c>
      <c r="J98" s="246"/>
      <c r="K98" s="246"/>
      <c r="L98" s="246" t="e">
        <f>K98/J98*100</f>
        <v>#DIV/0!</v>
      </c>
      <c r="M98" s="246">
        <f>K98/K45*100</f>
        <v>0</v>
      </c>
    </row>
    <row r="99" spans="1:14" s="159" customFormat="1" ht="48.2" customHeight="1" x14ac:dyDescent="0.25">
      <c r="A99" s="245" t="s">
        <v>377</v>
      </c>
      <c r="B99" s="246">
        <f t="shared" si="11"/>
        <v>2236.6</v>
      </c>
      <c r="C99" s="246">
        <f t="shared" si="11"/>
        <v>1681.1</v>
      </c>
      <c r="D99" s="246">
        <f t="shared" si="10"/>
        <v>75.163194133953326</v>
      </c>
      <c r="E99" s="246">
        <f>C99/C45*100</f>
        <v>7.1062614994325896E-2</v>
      </c>
      <c r="F99" s="246">
        <v>2236.6</v>
      </c>
      <c r="G99" s="246">
        <v>1681.1</v>
      </c>
      <c r="H99" s="246">
        <f>G99/F99*100</f>
        <v>75.163194133953326</v>
      </c>
      <c r="I99" s="246">
        <f>G99/G45*100</f>
        <v>7.7110229143657671E-2</v>
      </c>
      <c r="J99" s="246"/>
      <c r="K99" s="246"/>
      <c r="L99" s="246" t="e">
        <f>K99/J99*100</f>
        <v>#DIV/0!</v>
      </c>
      <c r="M99" s="246">
        <f>K99/K45*100</f>
        <v>0</v>
      </c>
    </row>
    <row r="100" spans="1:14" s="159" customFormat="1" ht="92.25" customHeight="1" x14ac:dyDescent="0.25">
      <c r="A100" s="245" t="s">
        <v>378</v>
      </c>
      <c r="B100" s="246">
        <f>F100+J100</f>
        <v>20.3</v>
      </c>
      <c r="C100" s="246">
        <f t="shared" si="11"/>
        <v>14</v>
      </c>
      <c r="D100" s="246">
        <f t="shared" si="10"/>
        <v>68.965517241379303</v>
      </c>
      <c r="E100" s="246">
        <f>C100/C45*100</f>
        <v>5.9180096955598277E-4</v>
      </c>
      <c r="F100" s="246">
        <v>0.7</v>
      </c>
      <c r="G100" s="246">
        <v>0.7</v>
      </c>
      <c r="H100" s="246">
        <f>G100/F100*100</f>
        <v>100</v>
      </c>
      <c r="I100" s="246">
        <f>G100/G45*100</f>
        <v>3.2108238891535526E-5</v>
      </c>
      <c r="J100" s="246">
        <v>19.600000000000001</v>
      </c>
      <c r="K100" s="246">
        <v>13.3</v>
      </c>
      <c r="L100" s="246">
        <f>K100/J100*100</f>
        <v>67.857142857142861</v>
      </c>
      <c r="M100" s="246">
        <f>K100/K45*100</f>
        <v>7.1684819634526007E-3</v>
      </c>
    </row>
    <row r="101" spans="1:14" s="248" customFormat="1" ht="34.5" customHeight="1" x14ac:dyDescent="0.25">
      <c r="A101" s="245" t="s">
        <v>379</v>
      </c>
      <c r="B101" s="246">
        <f t="shared" si="11"/>
        <v>2267.3000000000002</v>
      </c>
      <c r="C101" s="246">
        <f>G101+K101</f>
        <v>1116.5999999999999</v>
      </c>
      <c r="D101" s="246">
        <f t="shared" si="10"/>
        <v>49.24800423411105</v>
      </c>
      <c r="E101" s="246">
        <f>C101/C45*100</f>
        <v>4.7200354471872166E-2</v>
      </c>
      <c r="F101" s="246">
        <v>2267.3000000000002</v>
      </c>
      <c r="G101" s="246">
        <v>1116.5999999999999</v>
      </c>
      <c r="H101" s="246">
        <f t="shared" ref="H101:H112" si="13">G101/F101*100</f>
        <v>49.24800423411105</v>
      </c>
      <c r="I101" s="246">
        <f>G101/G45*100</f>
        <v>5.1217227923269382E-2</v>
      </c>
      <c r="J101" s="246">
        <v>0</v>
      </c>
      <c r="K101" s="246"/>
      <c r="L101" s="246" t="e">
        <f t="shared" ref="L101:L117" si="14">K101/J101*100</f>
        <v>#DIV/0!</v>
      </c>
      <c r="M101" s="246">
        <f>K101/K45*100</f>
        <v>0</v>
      </c>
    </row>
    <row r="102" spans="1:14" s="159" customFormat="1" ht="60" x14ac:dyDescent="0.25">
      <c r="A102" s="208" t="s">
        <v>380</v>
      </c>
      <c r="B102" s="222">
        <f t="shared" si="11"/>
        <v>14.3</v>
      </c>
      <c r="C102" s="222">
        <f>G102+K102</f>
        <v>14.3</v>
      </c>
      <c r="D102" s="222">
        <f t="shared" si="10"/>
        <v>100</v>
      </c>
      <c r="E102" s="222">
        <f>C102/C45*100</f>
        <v>6.0448241890361106E-4</v>
      </c>
      <c r="F102" s="222">
        <v>14.3</v>
      </c>
      <c r="G102" s="222">
        <v>14.3</v>
      </c>
      <c r="H102" s="222">
        <f t="shared" si="13"/>
        <v>100</v>
      </c>
      <c r="I102" s="222">
        <f>G102/G45*100</f>
        <v>6.5592545164136864E-4</v>
      </c>
      <c r="J102" s="222"/>
      <c r="K102" s="222"/>
      <c r="L102" s="246" t="e">
        <f t="shared" si="14"/>
        <v>#DIV/0!</v>
      </c>
      <c r="M102" s="246">
        <f>K102/K45*100</f>
        <v>0</v>
      </c>
    </row>
    <row r="103" spans="1:14" s="159" customFormat="1" ht="170.25" hidden="1" customHeight="1" x14ac:dyDescent="0.25">
      <c r="A103" s="208"/>
      <c r="B103" s="246">
        <f t="shared" si="11"/>
        <v>0</v>
      </c>
      <c r="C103" s="222"/>
      <c r="D103" s="222" t="e">
        <f t="shared" si="10"/>
        <v>#DIV/0!</v>
      </c>
      <c r="E103" s="222">
        <f>C103/C48*100</f>
        <v>0</v>
      </c>
      <c r="F103" s="222"/>
      <c r="G103" s="222"/>
      <c r="H103" s="222" t="e">
        <f t="shared" si="13"/>
        <v>#DIV/0!</v>
      </c>
      <c r="I103" s="222">
        <f>G103/G48*100</f>
        <v>0</v>
      </c>
      <c r="J103" s="222"/>
      <c r="K103" s="222"/>
      <c r="L103" s="246" t="e">
        <f t="shared" si="14"/>
        <v>#DIV/0!</v>
      </c>
      <c r="M103" s="246" t="e">
        <f>K103/#REF!*100</f>
        <v>#REF!</v>
      </c>
    </row>
    <row r="104" spans="1:14" s="159" customFormat="1" ht="77.45" hidden="1" customHeight="1" x14ac:dyDescent="0.25">
      <c r="A104" s="208"/>
      <c r="B104" s="246">
        <f t="shared" si="11"/>
        <v>0</v>
      </c>
      <c r="C104" s="222"/>
      <c r="D104" s="222" t="e">
        <f t="shared" si="10"/>
        <v>#DIV/0!</v>
      </c>
      <c r="E104" s="222" t="e">
        <f>C104/C47*100</f>
        <v>#DIV/0!</v>
      </c>
      <c r="F104" s="222"/>
      <c r="G104" s="222"/>
      <c r="H104" s="222" t="e">
        <f t="shared" si="13"/>
        <v>#DIV/0!</v>
      </c>
      <c r="I104" s="222" t="e">
        <f>G104/G47*100</f>
        <v>#DIV/0!</v>
      </c>
      <c r="J104" s="222"/>
      <c r="K104" s="222"/>
      <c r="L104" s="246" t="e">
        <f t="shared" si="14"/>
        <v>#DIV/0!</v>
      </c>
      <c r="M104" s="246" t="e">
        <f>K104/K57*100</f>
        <v>#DIV/0!</v>
      </c>
    </row>
    <row r="105" spans="1:14" s="159" customFormat="1" ht="150" customHeight="1" x14ac:dyDescent="0.25">
      <c r="A105" s="224" t="s">
        <v>381</v>
      </c>
      <c r="B105" s="222">
        <f t="shared" si="11"/>
        <v>1472243.8</v>
      </c>
      <c r="C105" s="222">
        <f t="shared" si="11"/>
        <v>1067603</v>
      </c>
      <c r="D105" s="222">
        <f t="shared" si="10"/>
        <v>72.515367359672354</v>
      </c>
      <c r="E105" s="222">
        <f>C105/C45*100</f>
        <v>45.129177892919706</v>
      </c>
      <c r="F105" s="222">
        <v>1472243.8</v>
      </c>
      <c r="G105" s="222">
        <v>1067603</v>
      </c>
      <c r="H105" s="222">
        <f t="shared" si="13"/>
        <v>72.515367359672354</v>
      </c>
      <c r="I105" s="222">
        <f>G105/G45*100</f>
        <v>48.969788807600004</v>
      </c>
      <c r="J105" s="222"/>
      <c r="K105" s="222"/>
      <c r="L105" s="246" t="e">
        <f t="shared" si="14"/>
        <v>#DIV/0!</v>
      </c>
      <c r="M105" s="246">
        <f>K105/K45*100</f>
        <v>0</v>
      </c>
    </row>
    <row r="106" spans="1:14" s="159" customFormat="1" ht="90" customHeight="1" x14ac:dyDescent="0.25">
      <c r="A106" s="224" t="s">
        <v>382</v>
      </c>
      <c r="B106" s="222">
        <f t="shared" ref="B106:C115" si="15">F106+J106</f>
        <v>524115.4</v>
      </c>
      <c r="C106" s="222">
        <f t="shared" si="15"/>
        <v>416479</v>
      </c>
      <c r="D106" s="222">
        <f t="shared" si="10"/>
        <v>79.463225083636161</v>
      </c>
      <c r="E106" s="222">
        <f>C106/C45*100</f>
        <v>17.605191142836155</v>
      </c>
      <c r="F106" s="222">
        <v>524115.4</v>
      </c>
      <c r="G106" s="222">
        <v>416479</v>
      </c>
      <c r="H106" s="222">
        <f t="shared" si="13"/>
        <v>79.463225083636161</v>
      </c>
      <c r="I106" s="222">
        <f>G106/G45*100</f>
        <v>19.103438893296893</v>
      </c>
      <c r="J106" s="222">
        <v>0</v>
      </c>
      <c r="K106" s="222">
        <v>0</v>
      </c>
      <c r="L106" s="246" t="e">
        <f t="shared" si="14"/>
        <v>#DIV/0!</v>
      </c>
      <c r="M106" s="246">
        <f>K106/K45*100</f>
        <v>0</v>
      </c>
    </row>
    <row r="107" spans="1:14" s="159" customFormat="1" ht="28.5" customHeight="1" x14ac:dyDescent="0.25">
      <c r="A107" s="249" t="s">
        <v>383</v>
      </c>
      <c r="B107" s="195">
        <f>F107+J107</f>
        <v>137173</v>
      </c>
      <c r="C107" s="195">
        <f t="shared" si="15"/>
        <v>100631.5</v>
      </c>
      <c r="D107" s="195">
        <f t="shared" si="10"/>
        <v>73.361011277729588</v>
      </c>
      <c r="E107" s="195">
        <f>C107/C45*100</f>
        <v>4.2538442334194917</v>
      </c>
      <c r="F107" s="195">
        <f>F109+F108+F111+F110+F112</f>
        <v>134485.5</v>
      </c>
      <c r="G107" s="195">
        <f>G109+G108+G111+G110+G112</f>
        <v>97944</v>
      </c>
      <c r="H107" s="195">
        <f t="shared" si="13"/>
        <v>72.828669261741979</v>
      </c>
      <c r="I107" s="195">
        <f>G107/G45*100</f>
        <v>4.4925847857036505</v>
      </c>
      <c r="J107" s="195">
        <f>J109+J108+J110+J111+J112</f>
        <v>2687.5</v>
      </c>
      <c r="K107" s="195">
        <f>K109+K108+K110+K111+K112</f>
        <v>2687.5</v>
      </c>
      <c r="L107" s="195">
        <f t="shared" si="14"/>
        <v>100</v>
      </c>
      <c r="M107" s="195">
        <f>K107/K45*100</f>
        <v>1.4485184418630723</v>
      </c>
      <c r="N107" s="223"/>
    </row>
    <row r="108" spans="1:14" s="159" customFormat="1" ht="168.4" customHeight="1" x14ac:dyDescent="0.25">
      <c r="A108" s="224" t="s">
        <v>384</v>
      </c>
      <c r="B108" s="222">
        <f t="shared" si="15"/>
        <v>114250.5</v>
      </c>
      <c r="C108" s="222">
        <f t="shared" si="15"/>
        <v>80611</v>
      </c>
      <c r="D108" s="222">
        <f t="shared" si="10"/>
        <v>70.556365180021103</v>
      </c>
      <c r="E108" s="222">
        <f>C108/C45*100</f>
        <v>3.4075477112055235</v>
      </c>
      <c r="F108" s="222">
        <v>114250.5</v>
      </c>
      <c r="G108" s="222">
        <v>80611</v>
      </c>
      <c r="H108" s="222">
        <f t="shared" si="13"/>
        <v>70.556365180021103</v>
      </c>
      <c r="I108" s="222">
        <f>G108/G45*100</f>
        <v>3.6975389218365287</v>
      </c>
      <c r="J108" s="222"/>
      <c r="K108" s="222"/>
      <c r="L108" s="222" t="e">
        <f>K108/J108*100</f>
        <v>#DIV/0!</v>
      </c>
      <c r="M108" s="222">
        <f>K108/K45*100</f>
        <v>0</v>
      </c>
    </row>
    <row r="109" spans="1:14" s="159" customFormat="1" ht="130.5" customHeight="1" x14ac:dyDescent="0.25">
      <c r="A109" s="224" t="s">
        <v>385</v>
      </c>
      <c r="B109" s="222">
        <f t="shared" si="15"/>
        <v>8166.4</v>
      </c>
      <c r="C109" s="222">
        <f t="shared" si="15"/>
        <v>6079.7</v>
      </c>
      <c r="D109" s="222">
        <f t="shared" si="10"/>
        <v>74.447737068965509</v>
      </c>
      <c r="E109" s="222">
        <f>C109/C45*100</f>
        <v>0.25699802532925065</v>
      </c>
      <c r="F109" s="222">
        <v>8166.4</v>
      </c>
      <c r="G109" s="222">
        <v>6079.7</v>
      </c>
      <c r="H109" s="222">
        <f t="shared" si="13"/>
        <v>74.447737068965509</v>
      </c>
      <c r="I109" s="222">
        <f>G109/G45*100</f>
        <v>0.27886922855552648</v>
      </c>
      <c r="J109" s="222"/>
      <c r="K109" s="222">
        <v>0</v>
      </c>
      <c r="L109" s="222" t="e">
        <f t="shared" si="14"/>
        <v>#DIV/0!</v>
      </c>
      <c r="M109" s="222">
        <f>K109/K45*100</f>
        <v>0</v>
      </c>
    </row>
    <row r="110" spans="1:14" s="159" customFormat="1" ht="130.5" customHeight="1" x14ac:dyDescent="0.25">
      <c r="A110" s="224" t="s">
        <v>386</v>
      </c>
      <c r="B110" s="222">
        <f t="shared" si="15"/>
        <v>8870.5</v>
      </c>
      <c r="C110" s="222">
        <f t="shared" si="15"/>
        <v>8870.5</v>
      </c>
      <c r="D110" s="222">
        <f t="shared" si="10"/>
        <v>100</v>
      </c>
      <c r="E110" s="222">
        <f>C110/C45*100</f>
        <v>0.37496932146045325</v>
      </c>
      <c r="F110" s="222">
        <v>6183</v>
      </c>
      <c r="G110" s="222">
        <v>6183</v>
      </c>
      <c r="H110" s="222">
        <f t="shared" si="13"/>
        <v>100</v>
      </c>
      <c r="I110" s="222">
        <f>G110/G45*100</f>
        <v>0.2836074872376631</v>
      </c>
      <c r="J110" s="222">
        <v>2687.5</v>
      </c>
      <c r="K110" s="222">
        <v>2687.5</v>
      </c>
      <c r="L110" s="222">
        <f t="shared" si="14"/>
        <v>100</v>
      </c>
      <c r="M110" s="222">
        <f>K110/K45*100</f>
        <v>1.4485184418630723</v>
      </c>
    </row>
    <row r="111" spans="1:14" s="159" customFormat="1" ht="83.25" customHeight="1" x14ac:dyDescent="0.25">
      <c r="A111" s="224" t="s">
        <v>387</v>
      </c>
      <c r="B111" s="222">
        <f t="shared" si="15"/>
        <v>4831</v>
      </c>
      <c r="C111" s="222">
        <f t="shared" si="15"/>
        <v>4831</v>
      </c>
      <c r="D111" s="222">
        <f>C111/B111*100</f>
        <v>100</v>
      </c>
      <c r="E111" s="222">
        <f>C111/C45*100</f>
        <v>0.2042136059946395</v>
      </c>
      <c r="F111" s="222">
        <v>4831</v>
      </c>
      <c r="G111" s="222">
        <v>4831</v>
      </c>
      <c r="H111" s="222">
        <f t="shared" si="13"/>
        <v>100</v>
      </c>
      <c r="I111" s="222">
        <f>G111/G45*100</f>
        <v>0.22159271726429733</v>
      </c>
      <c r="J111" s="222"/>
      <c r="K111" s="222"/>
      <c r="L111" s="222" t="e">
        <f t="shared" si="14"/>
        <v>#DIV/0!</v>
      </c>
      <c r="M111" s="222">
        <f>K111/K45*100</f>
        <v>0</v>
      </c>
    </row>
    <row r="112" spans="1:14" s="159" customFormat="1" ht="128.25" customHeight="1" x14ac:dyDescent="0.25">
      <c r="A112" s="224" t="s">
        <v>388</v>
      </c>
      <c r="B112" s="222">
        <f t="shared" si="15"/>
        <v>1054.5999999999999</v>
      </c>
      <c r="C112" s="222">
        <f t="shared" si="15"/>
        <v>239.3</v>
      </c>
      <c r="D112" s="222">
        <f>C112/B112*100</f>
        <v>22.691067703394655</v>
      </c>
      <c r="E112" s="222">
        <f>C112/C46*100</f>
        <v>9.8760479630083609E-2</v>
      </c>
      <c r="F112" s="222">
        <v>1054.5999999999999</v>
      </c>
      <c r="G112" s="222">
        <v>239.3</v>
      </c>
      <c r="H112" s="222">
        <f t="shared" si="13"/>
        <v>22.691067703394655</v>
      </c>
      <c r="I112" s="222">
        <f>G112/G46*100</f>
        <v>9.8760479630083609E-2</v>
      </c>
      <c r="J112" s="222"/>
      <c r="K112" s="222"/>
      <c r="L112" s="222" t="e">
        <f t="shared" si="14"/>
        <v>#DIV/0!</v>
      </c>
      <c r="M112" s="222" t="e">
        <f>K112/K46*100</f>
        <v>#DIV/0!</v>
      </c>
    </row>
    <row r="113" spans="1:15" s="196" customFormat="1" ht="34.5" customHeight="1" x14ac:dyDescent="0.2">
      <c r="A113" s="250" t="s">
        <v>389</v>
      </c>
      <c r="B113" s="251">
        <f t="shared" si="15"/>
        <v>21951.8</v>
      </c>
      <c r="C113" s="252">
        <f t="shared" si="15"/>
        <v>21857.3</v>
      </c>
      <c r="D113" s="252">
        <f t="shared" si="10"/>
        <v>99.569511384032296</v>
      </c>
      <c r="E113" s="252">
        <f>C113/C120*100</f>
        <v>0.91350141746040592</v>
      </c>
      <c r="F113" s="251"/>
      <c r="G113" s="251"/>
      <c r="H113" s="251"/>
      <c r="I113" s="251"/>
      <c r="J113" s="251">
        <v>21951.8</v>
      </c>
      <c r="K113" s="251">
        <v>21857.3</v>
      </c>
      <c r="L113" s="251">
        <f t="shared" si="14"/>
        <v>99.569511384032296</v>
      </c>
      <c r="M113" s="253">
        <f>K113/K120*100</f>
        <v>4.6046263040064987</v>
      </c>
    </row>
    <row r="114" spans="1:15" s="196" customFormat="1" ht="26.25" customHeight="1" x14ac:dyDescent="0.2">
      <c r="A114" s="250" t="s">
        <v>390</v>
      </c>
      <c r="B114" s="251">
        <f t="shared" si="15"/>
        <v>7284.5</v>
      </c>
      <c r="C114" s="252">
        <f t="shared" si="15"/>
        <v>6678.6</v>
      </c>
      <c r="D114" s="252">
        <f>C114/B114*100</f>
        <v>91.682339213398308</v>
      </c>
      <c r="E114" s="252">
        <f>C114/C120*100</f>
        <v>0.27912462045408476</v>
      </c>
      <c r="F114" s="251">
        <v>6150</v>
      </c>
      <c r="G114" s="251">
        <v>5550</v>
      </c>
      <c r="H114" s="251">
        <f>G114/F114*100</f>
        <v>90.243902439024396</v>
      </c>
      <c r="I114" s="251">
        <f>G114/G120*100</f>
        <v>0.25186994144182695</v>
      </c>
      <c r="J114" s="254">
        <v>1134.5</v>
      </c>
      <c r="K114" s="251">
        <v>1128.5999999999999</v>
      </c>
      <c r="L114" s="251">
        <f t="shared" si="14"/>
        <v>99.479947113265737</v>
      </c>
      <c r="M114" s="253">
        <f>K114/K120*100</f>
        <v>0.23775952412703008</v>
      </c>
    </row>
    <row r="115" spans="1:15" s="196" customFormat="1" ht="138.75" customHeight="1" x14ac:dyDescent="0.2">
      <c r="A115" s="250" t="s">
        <v>391</v>
      </c>
      <c r="B115" s="251"/>
      <c r="C115" s="252">
        <f t="shared" si="15"/>
        <v>-291.2</v>
      </c>
      <c r="D115" s="252" t="e">
        <f>C115/B115*100</f>
        <v>#DIV/0!</v>
      </c>
      <c r="E115" s="252">
        <f>C115/C120*100</f>
        <v>-1.2170378444019627E-2</v>
      </c>
      <c r="F115" s="251"/>
      <c r="G115" s="251">
        <v>-155</v>
      </c>
      <c r="H115" s="251" t="e">
        <f>G115/F115*100</f>
        <v>#DIV/0!</v>
      </c>
      <c r="I115" s="251">
        <f>G115/G120*100</f>
        <v>-7.0342055717987706E-3</v>
      </c>
      <c r="J115" s="251"/>
      <c r="K115" s="251">
        <v>-136.19999999999999</v>
      </c>
      <c r="L115" s="251" t="e">
        <f t="shared" si="14"/>
        <v>#DIV/0!</v>
      </c>
      <c r="M115" s="253">
        <f>K115/K120*100</f>
        <v>-2.8692935660199804E-2</v>
      </c>
    </row>
    <row r="116" spans="1:15" s="196" customFormat="1" ht="75.75" customHeight="1" x14ac:dyDescent="0.2">
      <c r="A116" s="250" t="s">
        <v>392</v>
      </c>
      <c r="B116" s="251"/>
      <c r="C116" s="252"/>
      <c r="D116" s="252" t="e">
        <f>C116/B116*100</f>
        <v>#DIV/0!</v>
      </c>
      <c r="E116" s="252">
        <f>C116/C120*100</f>
        <v>0</v>
      </c>
      <c r="F116" s="251"/>
      <c r="G116" s="251"/>
      <c r="H116" s="251" t="e">
        <f>G116/F116*100</f>
        <v>#DIV/0!</v>
      </c>
      <c r="I116" s="251">
        <f>G116/G120*100</f>
        <v>0</v>
      </c>
      <c r="J116" s="251">
        <v>1424.1</v>
      </c>
      <c r="K116" s="251">
        <v>1424.1</v>
      </c>
      <c r="L116" s="251">
        <f t="shared" si="14"/>
        <v>100</v>
      </c>
      <c r="M116" s="253">
        <f>K116/K120*100</f>
        <v>0.30001181845587765</v>
      </c>
    </row>
    <row r="117" spans="1:15" s="217" customFormat="1" ht="77.45" customHeight="1" x14ac:dyDescent="0.2">
      <c r="A117" s="250" t="s">
        <v>393</v>
      </c>
      <c r="B117" s="255">
        <f>F117+J117-(-1424.1)</f>
        <v>-1210.1750000000002</v>
      </c>
      <c r="C117" s="255">
        <f>G117+K117-(-1424.1)</f>
        <v>-1210.2000000000003</v>
      </c>
      <c r="D117" s="251">
        <f>C117/B117*100</f>
        <v>100.00206581692733</v>
      </c>
      <c r="E117" s="255">
        <f>C117/C120*100</f>
        <v>-5.0578956019754651E-2</v>
      </c>
      <c r="F117" s="255">
        <v>-2634.2750000000001</v>
      </c>
      <c r="G117" s="255">
        <v>-2634.3</v>
      </c>
      <c r="H117" s="251">
        <f>G117/F117*100</f>
        <v>100.00094902772109</v>
      </c>
      <c r="I117" s="255">
        <f>G117/G120*100</f>
        <v>-0.11954972734057744</v>
      </c>
      <c r="J117" s="255"/>
      <c r="K117" s="255"/>
      <c r="L117" s="251" t="e">
        <f t="shared" si="14"/>
        <v>#DIV/0!</v>
      </c>
      <c r="M117" s="253">
        <f>K117/K120*100</f>
        <v>0</v>
      </c>
      <c r="N117" s="256"/>
    </row>
    <row r="118" spans="1:15" s="260" customFormat="1" ht="43.5" customHeight="1" x14ac:dyDescent="0.25">
      <c r="A118" s="257" t="s">
        <v>394</v>
      </c>
      <c r="B118" s="258"/>
      <c r="C118" s="258"/>
      <c r="D118" s="258"/>
      <c r="E118" s="258"/>
      <c r="F118" s="258">
        <v>25369.331999999999</v>
      </c>
      <c r="G118" s="258">
        <v>20631.7</v>
      </c>
      <c r="H118" s="258">
        <f>G118/F118*100</f>
        <v>81.325357719312436</v>
      </c>
      <c r="I118" s="258">
        <f>G118/G120*100</f>
        <v>0.93630721997213362</v>
      </c>
      <c r="J118" s="259"/>
      <c r="K118" s="259"/>
      <c r="L118" s="259"/>
      <c r="M118" s="259"/>
    </row>
    <row r="119" spans="1:15" s="263" customFormat="1" ht="44.25" customHeight="1" x14ac:dyDescent="0.25">
      <c r="A119" s="257" t="s">
        <v>395</v>
      </c>
      <c r="B119" s="258"/>
      <c r="C119" s="258"/>
      <c r="D119" s="258"/>
      <c r="E119" s="258"/>
      <c r="F119" s="258"/>
      <c r="G119" s="258"/>
      <c r="H119" s="258"/>
      <c r="I119" s="258"/>
      <c r="J119" s="261">
        <v>315809.59999999998</v>
      </c>
      <c r="K119" s="259">
        <v>264873.09999999998</v>
      </c>
      <c r="L119" s="259">
        <f>K119/J119*100</f>
        <v>83.871136279581123</v>
      </c>
      <c r="M119" s="259">
        <f>K119/K120*100</f>
        <v>55.800196889997565</v>
      </c>
      <c r="N119" s="262"/>
      <c r="O119" s="262"/>
    </row>
    <row r="120" spans="1:15" s="263" customFormat="1" ht="27.75" customHeight="1" x14ac:dyDescent="0.25">
      <c r="A120" s="264" t="s">
        <v>396</v>
      </c>
      <c r="B120" s="265">
        <f>B45+B114+B116+B117+B119+B113</f>
        <v>3360046.8250000002</v>
      </c>
      <c r="C120" s="265">
        <f>C45+C114+C116+C117+C119+C113+C115</f>
        <v>2392694.6999999993</v>
      </c>
      <c r="D120" s="266">
        <f>C120/B120*100</f>
        <v>71.210159400085118</v>
      </c>
      <c r="E120" s="266">
        <f>C120/C121*100</f>
        <v>67.770427035359148</v>
      </c>
      <c r="F120" s="265">
        <f>F45+F114+F116+F117+F119+F118</f>
        <v>3071272.7570000002</v>
      </c>
      <c r="G120" s="265">
        <f>G45+G114+G116+G117+G119+G118+G115</f>
        <v>2203518.2000000002</v>
      </c>
      <c r="H120" s="266">
        <f>G120/F120*100</f>
        <v>71.746092722561798</v>
      </c>
      <c r="I120" s="266">
        <f>G120/G121*100</f>
        <v>73.064494907843013</v>
      </c>
      <c r="J120" s="267">
        <f>J45+J114+J116+J117+J119+J113</f>
        <v>629953</v>
      </c>
      <c r="K120" s="267">
        <f>K45+K114+K116+K117+K119+K118+K113+K115</f>
        <v>474681.29999999993</v>
      </c>
      <c r="L120" s="265">
        <f>K120/J120*100</f>
        <v>75.351859583175241</v>
      </c>
      <c r="M120" s="265">
        <f>K120/K121*100</f>
        <v>59.31741176452946</v>
      </c>
      <c r="N120" s="268"/>
    </row>
    <row r="121" spans="1:15" s="275" customFormat="1" ht="21.75" customHeight="1" x14ac:dyDescent="0.25">
      <c r="A121" s="269" t="s">
        <v>397</v>
      </c>
      <c r="B121" s="270">
        <f>B120+B13</f>
        <v>4737490.78</v>
      </c>
      <c r="C121" s="270">
        <f>C120+C13</f>
        <v>3530588.1999999993</v>
      </c>
      <c r="D121" s="270">
        <f>C121/B121*100</f>
        <v>74.52443421958489</v>
      </c>
      <c r="E121" s="271">
        <f>E13+E120</f>
        <v>100</v>
      </c>
      <c r="F121" s="270">
        <f>F120+F13</f>
        <v>4058800.2920000004</v>
      </c>
      <c r="G121" s="270">
        <f>G120+G13</f>
        <v>3015853.6</v>
      </c>
      <c r="H121" s="271">
        <f>G121/F121*100</f>
        <v>74.30406482290654</v>
      </c>
      <c r="I121" s="271">
        <f>I13+I120</f>
        <v>100</v>
      </c>
      <c r="J121" s="272">
        <f>J120+J13</f>
        <v>1019869.4199999999</v>
      </c>
      <c r="K121" s="270">
        <f>K120+K13</f>
        <v>800239.39999999991</v>
      </c>
      <c r="L121" s="273">
        <f>K121/J121*100</f>
        <v>78.464888181469348</v>
      </c>
      <c r="M121" s="274">
        <f>M13+M120</f>
        <v>100</v>
      </c>
    </row>
    <row r="122" spans="1:15" s="263" customFormat="1" ht="37.700000000000003" customHeight="1" x14ac:dyDescent="0.25">
      <c r="A122" s="276"/>
      <c r="B122" s="262"/>
      <c r="C122" s="277" t="s">
        <v>398</v>
      </c>
      <c r="D122" s="277"/>
      <c r="E122" s="278"/>
      <c r="F122" s="279"/>
      <c r="G122" s="280"/>
      <c r="I122" s="281" t="s">
        <v>269</v>
      </c>
      <c r="J122" s="281"/>
      <c r="K122" s="282"/>
      <c r="M122" s="283"/>
    </row>
    <row r="123" spans="1:15" s="263" customFormat="1" ht="19.7" customHeight="1" x14ac:dyDescent="0.25">
      <c r="A123" s="284" t="s">
        <v>240</v>
      </c>
      <c r="B123" s="285"/>
      <c r="C123" s="155"/>
      <c r="D123" s="156"/>
      <c r="E123" s="156"/>
      <c r="F123" s="155"/>
      <c r="G123" s="156"/>
      <c r="H123" s="156"/>
      <c r="I123" s="156"/>
      <c r="J123" s="155"/>
      <c r="K123" s="157"/>
      <c r="L123" s="156"/>
      <c r="M123" s="158"/>
    </row>
    <row r="124" spans="1:15" s="263" customFormat="1" ht="21" customHeight="1" x14ac:dyDescent="0.25">
      <c r="A124" s="284" t="s">
        <v>399</v>
      </c>
      <c r="B124" s="286" t="s">
        <v>400</v>
      </c>
      <c r="C124" s="286" t="s">
        <v>401</v>
      </c>
      <c r="D124" s="286" t="s">
        <v>402</v>
      </c>
      <c r="E124" s="286" t="s">
        <v>403</v>
      </c>
      <c r="F124" s="286" t="s">
        <v>404</v>
      </c>
      <c r="G124" s="286" t="s">
        <v>405</v>
      </c>
      <c r="H124" s="286" t="s">
        <v>406</v>
      </c>
      <c r="I124" s="286" t="s">
        <v>407</v>
      </c>
      <c r="J124" s="286" t="s">
        <v>408</v>
      </c>
      <c r="K124" s="287" t="s">
        <v>409</v>
      </c>
      <c r="L124" s="286"/>
      <c r="M124" s="286"/>
    </row>
    <row r="125" spans="1:15" ht="21" customHeight="1" x14ac:dyDescent="0.25">
      <c r="A125" s="284" t="s">
        <v>130</v>
      </c>
      <c r="B125" s="288">
        <f t="shared" ref="B125:K125" si="16">B126+B127</f>
        <v>40426.9</v>
      </c>
      <c r="C125" s="288">
        <f t="shared" si="16"/>
        <v>35697.199999999997</v>
      </c>
      <c r="D125" s="288">
        <f t="shared" si="16"/>
        <v>35788.400000000001</v>
      </c>
      <c r="E125" s="288">
        <f t="shared" si="16"/>
        <v>38227.5</v>
      </c>
      <c r="F125" s="288">
        <f t="shared" si="16"/>
        <v>36062.899999999994</v>
      </c>
      <c r="G125" s="288">
        <f t="shared" si="16"/>
        <v>39368.400000000001</v>
      </c>
      <c r="H125" s="288">
        <f t="shared" si="16"/>
        <v>31641.200000000001</v>
      </c>
      <c r="I125" s="288">
        <f t="shared" si="16"/>
        <v>36984.300000000003</v>
      </c>
      <c r="J125" s="288">
        <f t="shared" si="16"/>
        <v>34612.400000000001</v>
      </c>
      <c r="K125" s="288">
        <f t="shared" si="16"/>
        <v>31220.800000000003</v>
      </c>
      <c r="L125" s="288"/>
      <c r="M125" s="288"/>
    </row>
    <row r="126" spans="1:15" ht="21" customHeight="1" x14ac:dyDescent="0.25">
      <c r="A126" s="284" t="s">
        <v>279</v>
      </c>
      <c r="B126" s="288">
        <v>12732.7</v>
      </c>
      <c r="C126" s="289">
        <v>9840.4</v>
      </c>
      <c r="D126" s="289">
        <v>10212.1</v>
      </c>
      <c r="E126" s="289">
        <v>13640.2</v>
      </c>
      <c r="F126" s="289">
        <v>12223.8</v>
      </c>
      <c r="G126" s="290">
        <v>14857.2</v>
      </c>
      <c r="H126" s="290">
        <v>9642</v>
      </c>
      <c r="I126" s="290">
        <v>14456.8</v>
      </c>
      <c r="J126" s="290">
        <v>12929.1</v>
      </c>
      <c r="K126" s="291">
        <v>10497.6</v>
      </c>
      <c r="L126" s="290"/>
      <c r="M126" s="290"/>
    </row>
    <row r="127" spans="1:15" ht="19.7" customHeight="1" x14ac:dyDescent="0.25">
      <c r="A127" s="284" t="s">
        <v>127</v>
      </c>
      <c r="B127" s="288">
        <v>27694.2</v>
      </c>
      <c r="C127" s="292">
        <v>25856.799999999999</v>
      </c>
      <c r="D127" s="292">
        <v>25576.3</v>
      </c>
      <c r="E127" s="292">
        <v>24587.3</v>
      </c>
      <c r="F127" s="292">
        <v>23839.1</v>
      </c>
      <c r="G127" s="290">
        <v>24511.200000000001</v>
      </c>
      <c r="H127" s="290">
        <v>21999.200000000001</v>
      </c>
      <c r="I127" s="290">
        <v>22527.5</v>
      </c>
      <c r="J127" s="293">
        <v>21683.3</v>
      </c>
      <c r="K127" s="291">
        <v>20723.2</v>
      </c>
      <c r="L127" s="290"/>
      <c r="M127" s="290"/>
    </row>
    <row r="128" spans="1:15" ht="25.5" customHeight="1" x14ac:dyDescent="0.25">
      <c r="A128" s="294" t="s">
        <v>410</v>
      </c>
      <c r="B128" s="295"/>
      <c r="C128" s="295"/>
      <c r="D128" s="295"/>
      <c r="E128" s="295"/>
      <c r="F128" s="296"/>
      <c r="G128" s="296"/>
      <c r="H128" s="296"/>
      <c r="I128" s="295"/>
      <c r="J128" s="297"/>
      <c r="K128" s="298"/>
      <c r="L128" s="296"/>
      <c r="M128" s="296"/>
    </row>
    <row r="129" spans="1:12" s="296" customFormat="1" ht="16.5" customHeight="1" x14ac:dyDescent="0.2">
      <c r="A129" s="299"/>
      <c r="B129" s="300"/>
      <c r="C129" s="300"/>
      <c r="D129" s="300"/>
      <c r="E129" s="300"/>
      <c r="J129" s="301"/>
      <c r="K129" s="302"/>
    </row>
    <row r="130" spans="1:12" s="296" customFormat="1" ht="16.5" customHeight="1" x14ac:dyDescent="0.2">
      <c r="A130" s="299"/>
      <c r="B130" s="303"/>
      <c r="C130" s="303"/>
      <c r="D130" s="300"/>
      <c r="E130" s="300"/>
      <c r="F130" s="300"/>
      <c r="J130" s="300"/>
      <c r="K130" s="304"/>
      <c r="L130" s="300"/>
    </row>
    <row r="131" spans="1:12" s="296" customFormat="1" ht="25.5" customHeight="1" x14ac:dyDescent="0.2">
      <c r="A131" s="299"/>
      <c r="B131" s="303"/>
      <c r="C131" s="303"/>
      <c r="D131" s="300"/>
      <c r="E131" s="300"/>
      <c r="F131" s="301"/>
      <c r="J131" s="300"/>
      <c r="K131" s="304"/>
      <c r="L131" s="300"/>
    </row>
    <row r="132" spans="1:12" s="296" customFormat="1" ht="17.25" customHeight="1" x14ac:dyDescent="0.2">
      <c r="A132" s="299"/>
      <c r="B132" s="303"/>
      <c r="C132" s="303"/>
      <c r="D132" s="300"/>
      <c r="E132" s="300"/>
      <c r="F132" s="300"/>
      <c r="J132" s="300"/>
      <c r="K132" s="304"/>
      <c r="L132" s="300"/>
    </row>
    <row r="133" spans="1:12" s="296" customFormat="1" ht="26.25" customHeight="1" x14ac:dyDescent="0.2">
      <c r="A133" s="299"/>
      <c r="B133" s="303"/>
      <c r="C133" s="303"/>
      <c r="D133" s="300"/>
      <c r="E133" s="300"/>
      <c r="J133" s="300"/>
      <c r="K133" s="304"/>
      <c r="L133" s="300"/>
    </row>
    <row r="134" spans="1:12" s="296" customFormat="1" ht="16.5" customHeight="1" x14ac:dyDescent="0.2">
      <c r="A134" s="299"/>
      <c r="B134" s="300"/>
      <c r="C134" s="300"/>
      <c r="D134" s="300"/>
      <c r="E134" s="300"/>
      <c r="K134" s="298"/>
    </row>
    <row r="135" spans="1:12" s="296" customFormat="1" ht="25.5" customHeight="1" x14ac:dyDescent="0.2">
      <c r="A135" s="299"/>
      <c r="B135" s="300"/>
      <c r="C135" s="300"/>
      <c r="D135" s="300"/>
      <c r="E135" s="300"/>
      <c r="K135" s="298"/>
    </row>
    <row r="136" spans="1:12" s="296" customFormat="1" ht="25.5" customHeight="1" x14ac:dyDescent="0.2">
      <c r="A136" s="299"/>
      <c r="B136" s="300"/>
      <c r="C136" s="300"/>
      <c r="D136" s="300"/>
      <c r="E136" s="300"/>
      <c r="K136" s="298"/>
    </row>
    <row r="137" spans="1:12" s="296" customFormat="1" ht="102" customHeight="1" x14ac:dyDescent="0.2">
      <c r="A137" s="299"/>
      <c r="K137" s="298"/>
    </row>
    <row r="138" spans="1:12" s="296" customFormat="1" ht="21.75" customHeight="1" x14ac:dyDescent="0.2">
      <c r="A138" s="299"/>
      <c r="K138" s="298"/>
    </row>
    <row r="139" spans="1:12" s="296" customFormat="1" ht="15" customHeight="1" x14ac:dyDescent="0.2">
      <c r="A139" s="299"/>
      <c r="K139" s="298"/>
    </row>
    <row r="140" spans="1:12" s="296" customFormat="1" ht="25.5" customHeight="1" x14ac:dyDescent="0.2">
      <c r="A140" s="299"/>
      <c r="K140" s="298"/>
    </row>
    <row r="141" spans="1:12" s="296" customFormat="1" ht="25.5" customHeight="1" x14ac:dyDescent="0.2">
      <c r="A141" s="299"/>
      <c r="K141" s="298"/>
    </row>
    <row r="142" spans="1:12" s="296" customFormat="1" ht="17.25" customHeight="1" x14ac:dyDescent="0.2">
      <c r="A142" s="299"/>
      <c r="K142" s="298"/>
    </row>
    <row r="143" spans="1:12" s="296" customFormat="1" ht="26.25" customHeight="1" x14ac:dyDescent="0.2">
      <c r="A143" s="299"/>
      <c r="K143" s="298"/>
    </row>
    <row r="144" spans="1:12" s="296" customFormat="1" ht="16.5" customHeight="1" x14ac:dyDescent="0.2">
      <c r="A144" s="299"/>
      <c r="K144" s="298"/>
    </row>
    <row r="145" spans="1:11" s="296" customFormat="1" ht="25.5" customHeight="1" x14ac:dyDescent="0.2">
      <c r="A145" s="299"/>
      <c r="K145" s="298"/>
    </row>
    <row r="146" spans="1:11" s="296" customFormat="1" ht="25.5" customHeight="1" x14ac:dyDescent="0.2">
      <c r="A146" s="299"/>
      <c r="K146" s="298"/>
    </row>
    <row r="147" spans="1:11" s="296" customFormat="1" ht="102" customHeight="1" x14ac:dyDescent="0.2">
      <c r="A147" s="299"/>
      <c r="G147" s="298"/>
      <c r="K147" s="298"/>
    </row>
    <row r="148" spans="1:11" s="296" customFormat="1" ht="21.75" customHeight="1" x14ac:dyDescent="0.2">
      <c r="A148" s="299"/>
      <c r="G148" s="298"/>
      <c r="K148" s="298"/>
    </row>
    <row r="149" spans="1:11" s="296" customFormat="1" ht="21.75" customHeight="1" x14ac:dyDescent="0.2">
      <c r="A149" s="299"/>
      <c r="G149" s="298"/>
      <c r="K149" s="298"/>
    </row>
    <row r="150" spans="1:11" s="296" customFormat="1" ht="21.75" customHeight="1" x14ac:dyDescent="0.2">
      <c r="A150" s="299"/>
      <c r="G150" s="298"/>
      <c r="K150" s="298"/>
    </row>
    <row r="151" spans="1:11" s="296" customFormat="1" ht="21.75" customHeight="1" x14ac:dyDescent="0.2">
      <c r="A151" s="299"/>
      <c r="G151" s="298"/>
      <c r="K151" s="298"/>
    </row>
    <row r="152" spans="1:11" s="296" customFormat="1" ht="21.75" customHeight="1" x14ac:dyDescent="0.2">
      <c r="A152" s="299"/>
      <c r="G152" s="298"/>
      <c r="K152" s="298"/>
    </row>
    <row r="153" spans="1:11" s="296" customFormat="1" ht="21.75" customHeight="1" x14ac:dyDescent="0.2">
      <c r="A153" s="299"/>
      <c r="G153" s="298"/>
      <c r="K153" s="298"/>
    </row>
  </sheetData>
  <mergeCells count="13">
    <mergeCell ref="C8:C9"/>
    <mergeCell ref="G8:G9"/>
    <mergeCell ref="K8:K9"/>
    <mergeCell ref="A2:M2"/>
    <mergeCell ref="A3:M3"/>
    <mergeCell ref="A5:M5"/>
    <mergeCell ref="A6:A9"/>
    <mergeCell ref="B6:E6"/>
    <mergeCell ref="F6:I6"/>
    <mergeCell ref="J6:M6"/>
    <mergeCell ref="B7:B9"/>
    <mergeCell ref="F7:F9"/>
    <mergeCell ref="J7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23" sqref="B123"/>
    </sheetView>
  </sheetViews>
  <sheetFormatPr defaultRowHeight="12.75" x14ac:dyDescent="0.2"/>
  <cols>
    <col min="1" max="1" width="35.7109375" style="91" customWidth="1"/>
    <col min="2" max="2" width="23.7109375" style="7" customWidth="1"/>
    <col min="3" max="3" width="12.140625" style="7" customWidth="1"/>
    <col min="4" max="4" width="12" style="7" customWidth="1"/>
    <col min="5" max="5" width="9.5703125" style="7" customWidth="1"/>
    <col min="6" max="6" width="8.42578125" style="7" customWidth="1"/>
    <col min="7" max="7" width="12.7109375" style="100" customWidth="1"/>
    <col min="8" max="8" width="12.85546875" style="100" customWidth="1"/>
    <col min="9" max="9" width="9.5703125" style="7" customWidth="1"/>
    <col min="10" max="10" width="8.140625" style="7" customWidth="1"/>
    <col min="11" max="11" width="11.7109375" style="100" customWidth="1"/>
    <col min="12" max="12" width="11" style="100" customWidth="1"/>
    <col min="13" max="13" width="8.42578125" style="100" customWidth="1"/>
    <col min="14" max="14" width="8.28515625" style="100" customWidth="1"/>
    <col min="15" max="15" width="8.42578125" style="7" customWidth="1"/>
    <col min="16" max="16" width="19.7109375" style="7" customWidth="1"/>
    <col min="17" max="16384" width="9.140625" style="7"/>
  </cols>
  <sheetData>
    <row r="1" spans="1:17" ht="10.5" customHeight="1" x14ac:dyDescent="0.2">
      <c r="A1" s="65"/>
      <c r="B1" s="19" t="s">
        <v>42</v>
      </c>
      <c r="C1" s="19" t="s">
        <v>42</v>
      </c>
      <c r="D1" s="19" t="s">
        <v>42</v>
      </c>
      <c r="E1" s="19"/>
      <c r="F1" s="19"/>
      <c r="G1" s="323"/>
      <c r="H1" s="323"/>
      <c r="I1" s="46"/>
      <c r="J1" s="46"/>
      <c r="K1" s="99"/>
      <c r="L1" s="99"/>
      <c r="M1" s="99"/>
    </row>
    <row r="2" spans="1:17" s="66" customFormat="1" ht="17.25" customHeight="1" x14ac:dyDescent="0.2">
      <c r="A2" s="327" t="s">
        <v>135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101"/>
      <c r="N2" s="102"/>
    </row>
    <row r="3" spans="1:17" s="66" customFormat="1" ht="14.25" customHeight="1" x14ac:dyDescent="0.2">
      <c r="A3" s="327" t="s">
        <v>136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101"/>
      <c r="N3" s="102"/>
    </row>
    <row r="4" spans="1:17" s="66" customFormat="1" ht="9.75" customHeight="1" x14ac:dyDescent="0.2">
      <c r="A4" s="67"/>
      <c r="B4" s="92"/>
      <c r="C4" s="92"/>
      <c r="D4" s="92"/>
      <c r="E4" s="20"/>
      <c r="F4" s="20"/>
      <c r="G4" s="103"/>
      <c r="H4" s="103"/>
      <c r="I4" s="125"/>
      <c r="J4" s="125"/>
      <c r="K4" s="103"/>
      <c r="L4" s="103"/>
      <c r="M4" s="101"/>
      <c r="N4" s="102"/>
    </row>
    <row r="5" spans="1:17" s="66" customFormat="1" ht="14.25" customHeight="1" x14ac:dyDescent="0.2">
      <c r="A5" s="68"/>
      <c r="C5" s="327" t="s">
        <v>270</v>
      </c>
      <c r="D5" s="328"/>
      <c r="E5" s="328"/>
      <c r="F5" s="93"/>
      <c r="G5" s="104"/>
      <c r="H5" s="104"/>
      <c r="I5" s="8"/>
      <c r="J5" s="126"/>
      <c r="K5" s="104"/>
      <c r="L5" s="104"/>
      <c r="M5" s="101"/>
      <c r="N5" s="102"/>
    </row>
    <row r="6" spans="1:17" s="66" customFormat="1" ht="0.75" customHeight="1" x14ac:dyDescent="0.2">
      <c r="A6" s="329"/>
      <c r="B6" s="329"/>
      <c r="C6" s="329"/>
      <c r="D6" s="329"/>
      <c r="E6" s="330"/>
      <c r="F6" s="330"/>
      <c r="G6" s="330"/>
      <c r="H6" s="104"/>
      <c r="I6" s="8"/>
      <c r="J6" s="126"/>
      <c r="K6" s="104"/>
      <c r="L6" s="104"/>
      <c r="M6" s="105"/>
      <c r="N6" s="102"/>
    </row>
    <row r="7" spans="1:17" s="66" customFormat="1" ht="12.95" customHeight="1" x14ac:dyDescent="0.2">
      <c r="A7" s="331" t="s">
        <v>263</v>
      </c>
      <c r="B7" s="331"/>
      <c r="C7" s="8"/>
      <c r="D7" s="8"/>
      <c r="E7" s="94"/>
      <c r="F7" s="94"/>
      <c r="G7" s="322"/>
      <c r="H7" s="322"/>
      <c r="I7" s="8"/>
      <c r="J7" s="126"/>
      <c r="K7" s="104"/>
      <c r="L7" s="104"/>
      <c r="M7" s="105"/>
      <c r="N7" s="102"/>
    </row>
    <row r="8" spans="1:17" ht="18.75" customHeight="1" x14ac:dyDescent="0.2">
      <c r="A8" s="332"/>
      <c r="B8" s="334"/>
      <c r="C8" s="337" t="s">
        <v>130</v>
      </c>
      <c r="D8" s="337"/>
      <c r="E8" s="337"/>
      <c r="F8" s="338"/>
      <c r="G8" s="336" t="s">
        <v>126</v>
      </c>
      <c r="H8" s="336"/>
      <c r="I8" s="336"/>
      <c r="J8" s="336"/>
      <c r="K8" s="326" t="s">
        <v>127</v>
      </c>
      <c r="L8" s="326"/>
      <c r="M8" s="326"/>
      <c r="N8" s="326"/>
    </row>
    <row r="9" spans="1:17" ht="63.75" customHeight="1" x14ac:dyDescent="0.2">
      <c r="A9" s="333"/>
      <c r="B9" s="335"/>
      <c r="C9" s="9" t="s">
        <v>131</v>
      </c>
      <c r="D9" s="9" t="s">
        <v>132</v>
      </c>
      <c r="E9" s="10" t="s">
        <v>128</v>
      </c>
      <c r="F9" s="9" t="s">
        <v>129</v>
      </c>
      <c r="G9" s="127" t="s">
        <v>125</v>
      </c>
      <c r="H9" s="127" t="s">
        <v>124</v>
      </c>
      <c r="I9" s="10" t="s">
        <v>128</v>
      </c>
      <c r="J9" s="9" t="s">
        <v>129</v>
      </c>
      <c r="K9" s="9" t="s">
        <v>133</v>
      </c>
      <c r="L9" s="9" t="s">
        <v>134</v>
      </c>
      <c r="M9" s="10" t="s">
        <v>128</v>
      </c>
      <c r="N9" s="9" t="s">
        <v>129</v>
      </c>
    </row>
    <row r="10" spans="1:17" ht="21" customHeight="1" x14ac:dyDescent="0.2">
      <c r="A10" s="69" t="s">
        <v>57</v>
      </c>
      <c r="B10" s="70" t="s">
        <v>69</v>
      </c>
      <c r="C10" s="11" t="s">
        <v>78</v>
      </c>
      <c r="D10" s="11" t="s">
        <v>86</v>
      </c>
      <c r="E10" s="11" t="s">
        <v>123</v>
      </c>
      <c r="F10" s="11" t="s">
        <v>3</v>
      </c>
      <c r="G10" s="11" t="s">
        <v>14</v>
      </c>
      <c r="H10" s="11" t="s">
        <v>27</v>
      </c>
      <c r="I10" s="11" t="s">
        <v>70</v>
      </c>
      <c r="J10" s="11" t="s">
        <v>77</v>
      </c>
      <c r="K10" s="11" t="s">
        <v>226</v>
      </c>
      <c r="L10" s="11" t="s">
        <v>227</v>
      </c>
      <c r="M10" s="113">
        <v>13</v>
      </c>
      <c r="N10" s="114">
        <v>14</v>
      </c>
    </row>
    <row r="11" spans="1:17" s="73" customFormat="1" ht="30" customHeight="1" x14ac:dyDescent="0.2">
      <c r="A11" s="71" t="s">
        <v>29</v>
      </c>
      <c r="B11" s="72" t="s">
        <v>103</v>
      </c>
      <c r="C11" s="115">
        <f>C13+C22+C24+C28+C36+C43+C50+C53+C58+C62+C64+C40</f>
        <v>4963278.9000000004</v>
      </c>
      <c r="D11" s="115">
        <f>D13+D22+D24+D28+D36+D43+D50+D53+D58+D62+D64+D40</f>
        <v>3427377.4000000008</v>
      </c>
      <c r="E11" s="115">
        <f>D11/C11*100</f>
        <v>69.054700915558072</v>
      </c>
      <c r="F11" s="5">
        <f>F13+F22+F24+F28+F36+F43+F50+F53+F58+F62+F64+F40</f>
        <v>99.999999999999986</v>
      </c>
      <c r="G11" s="115">
        <f>G13+G22+G24+G28+G36+G40+G43+G50+G53+G58+G62+G64</f>
        <v>4172226.5</v>
      </c>
      <c r="H11" s="115">
        <f>H13+H22+H24+H28+H36+H40+H43+H50+H53+H58+H62+H64</f>
        <v>2935324.9</v>
      </c>
      <c r="I11" s="115">
        <f>H11/G11*100</f>
        <v>70.353920143117833</v>
      </c>
      <c r="J11" s="5">
        <f>J13+J22+J24+J28+J36+J43+J50+J53+J58+J62+J64+J40</f>
        <v>100</v>
      </c>
      <c r="K11" s="115">
        <f>K13+K22+K24+K28+K36+K43+K50+K53+K58+K62+K64+K40</f>
        <v>1132231.3</v>
      </c>
      <c r="L11" s="115">
        <f>L13+L22+L24+L28+L36+L43+L50+L53+L58+L62+L64+L40</f>
        <v>777557.3</v>
      </c>
      <c r="M11" s="150">
        <f>L11/K11*100</f>
        <v>68.674775198318585</v>
      </c>
      <c r="N11" s="5">
        <f>N13+N22+N24+N28+N36+N43+N50+N53+N58+N62+N64+N40</f>
        <v>99.55554400942539</v>
      </c>
      <c r="P11" s="74"/>
      <c r="Q11" s="74"/>
    </row>
    <row r="12" spans="1:17" ht="18" customHeight="1" x14ac:dyDescent="0.2">
      <c r="A12" s="75" t="s">
        <v>92</v>
      </c>
      <c r="B12" s="12" t="s">
        <v>42</v>
      </c>
      <c r="C12" s="12"/>
      <c r="D12" s="12"/>
      <c r="E12" s="115"/>
      <c r="F12" s="12"/>
      <c r="G12" s="133" t="s">
        <v>42</v>
      </c>
      <c r="H12" s="133" t="s">
        <v>42</v>
      </c>
      <c r="I12" s="132"/>
      <c r="J12" s="133"/>
      <c r="K12" s="115"/>
      <c r="L12" s="115"/>
      <c r="M12" s="150"/>
      <c r="N12" s="6"/>
      <c r="O12" s="49"/>
    </row>
    <row r="13" spans="1:17" s="73" customFormat="1" ht="24" customHeight="1" x14ac:dyDescent="0.2">
      <c r="A13" s="76" t="s">
        <v>56</v>
      </c>
      <c r="B13" s="77" t="s">
        <v>85</v>
      </c>
      <c r="C13" s="119">
        <f>G13+K13-25369.3</f>
        <v>603615</v>
      </c>
      <c r="D13" s="119">
        <f>H13+L13-20631.7</f>
        <v>463617.80000000005</v>
      </c>
      <c r="E13" s="115">
        <f t="shared" ref="E13:E20" si="0">D13/C13*100</f>
        <v>76.806871929955349</v>
      </c>
      <c r="F13" s="5">
        <f>D13*100/D11</f>
        <v>13.526896687829007</v>
      </c>
      <c r="G13" s="115">
        <f>G14+G15+G16+G17+G18+G19+G20+G21</f>
        <v>268692.59999999998</v>
      </c>
      <c r="H13" s="115">
        <f>H14+H15+H16+H17+H18+H19+H20+H21</f>
        <v>199448.60000000003</v>
      </c>
      <c r="I13" s="115">
        <f t="shared" ref="I13:I21" si="1">H13/G13*100</f>
        <v>74.229286552737236</v>
      </c>
      <c r="J13" s="5">
        <f>H13*100/H11</f>
        <v>6.7947708275836876</v>
      </c>
      <c r="K13" s="115">
        <f>K14+K15+K16+K17+K18+K19+K20+K21</f>
        <v>360291.7</v>
      </c>
      <c r="L13" s="115">
        <f>L14+L15+L16+L17+L18+L19+L20+L21</f>
        <v>284800.90000000002</v>
      </c>
      <c r="M13" s="150">
        <f>L13/K13*100</f>
        <v>79.047310831751048</v>
      </c>
      <c r="N13" s="5">
        <f>L13*100/L11</f>
        <v>36.627641461278806</v>
      </c>
      <c r="P13" s="74"/>
      <c r="Q13" s="74"/>
    </row>
    <row r="14" spans="1:17" ht="39.75" customHeight="1" x14ac:dyDescent="0.2">
      <c r="A14" s="78" t="s">
        <v>73</v>
      </c>
      <c r="B14" s="79" t="s">
        <v>117</v>
      </c>
      <c r="C14" s="116">
        <f>G14+K14</f>
        <v>47425.2</v>
      </c>
      <c r="D14" s="116">
        <f>H14+L14</f>
        <v>37523.9</v>
      </c>
      <c r="E14" s="117">
        <f t="shared" si="0"/>
        <v>79.122280981419166</v>
      </c>
      <c r="F14" s="117"/>
      <c r="G14" s="117">
        <v>5873.1</v>
      </c>
      <c r="H14" s="117">
        <v>4090.4</v>
      </c>
      <c r="I14" s="117">
        <f t="shared" si="1"/>
        <v>69.646353714392745</v>
      </c>
      <c r="J14" s="117"/>
      <c r="K14" s="117">
        <v>41552.1</v>
      </c>
      <c r="L14" s="117">
        <v>33433.5</v>
      </c>
      <c r="M14" s="151">
        <f>L14/K14*100</f>
        <v>80.46163731796949</v>
      </c>
      <c r="N14" s="5"/>
    </row>
    <row r="15" spans="1:17" ht="51.75" customHeight="1" x14ac:dyDescent="0.2">
      <c r="A15" s="78" t="s">
        <v>79</v>
      </c>
      <c r="B15" s="79" t="s">
        <v>120</v>
      </c>
      <c r="C15" s="116">
        <f>G15+K15</f>
        <v>7327.4</v>
      </c>
      <c r="D15" s="116">
        <f t="shared" ref="D15:D21" si="2">H15+L15</f>
        <v>5318</v>
      </c>
      <c r="E15" s="117">
        <f t="shared" si="0"/>
        <v>72.576903130714854</v>
      </c>
      <c r="F15" s="117"/>
      <c r="G15" s="117">
        <v>7327.4</v>
      </c>
      <c r="H15" s="117">
        <v>5318</v>
      </c>
      <c r="I15" s="117">
        <f t="shared" si="1"/>
        <v>72.576903130714854</v>
      </c>
      <c r="J15" s="117"/>
      <c r="K15" s="117"/>
      <c r="L15" s="117"/>
      <c r="M15" s="150"/>
      <c r="N15" s="5"/>
    </row>
    <row r="16" spans="1:17" ht="59.25" customHeight="1" x14ac:dyDescent="0.2">
      <c r="A16" s="78" t="s">
        <v>75</v>
      </c>
      <c r="B16" s="79" t="s">
        <v>21</v>
      </c>
      <c r="C16" s="117">
        <f>G16+K16-25369.3</f>
        <v>377267.20000000001</v>
      </c>
      <c r="D16" s="117">
        <f>H16+L16-20631.7</f>
        <v>291742.89999999997</v>
      </c>
      <c r="E16" s="117">
        <f t="shared" si="0"/>
        <v>77.330576313021638</v>
      </c>
      <c r="F16" s="117"/>
      <c r="G16" s="117">
        <v>99126.3</v>
      </c>
      <c r="H16" s="117">
        <v>71853.8</v>
      </c>
      <c r="I16" s="117">
        <f t="shared" si="1"/>
        <v>72.487119967153006</v>
      </c>
      <c r="J16" s="117"/>
      <c r="K16" s="117">
        <v>303510.2</v>
      </c>
      <c r="L16" s="117">
        <v>240520.8</v>
      </c>
      <c r="M16" s="151">
        <f t="shared" ref="M16:M21" si="3">L16/K16*100</f>
        <v>79.246364702075894</v>
      </c>
      <c r="N16" s="5"/>
    </row>
    <row r="17" spans="1:17" ht="15.75" customHeight="1" x14ac:dyDescent="0.2">
      <c r="A17" s="78" t="s">
        <v>53</v>
      </c>
      <c r="B17" s="79" t="s">
        <v>24</v>
      </c>
      <c r="C17" s="117">
        <f t="shared" ref="C17:C20" si="4">G17+K17</f>
        <v>14.3</v>
      </c>
      <c r="D17" s="117">
        <f t="shared" si="2"/>
        <v>14.3</v>
      </c>
      <c r="E17" s="117">
        <f t="shared" si="0"/>
        <v>100</v>
      </c>
      <c r="F17" s="117"/>
      <c r="G17" s="117">
        <v>14.3</v>
      </c>
      <c r="H17" s="117">
        <v>14.3</v>
      </c>
      <c r="I17" s="117">
        <f t="shared" si="1"/>
        <v>100</v>
      </c>
      <c r="J17" s="117"/>
      <c r="K17" s="117"/>
      <c r="L17" s="117"/>
      <c r="M17" s="151"/>
      <c r="N17" s="6"/>
    </row>
    <row r="18" spans="1:17" ht="47.25" customHeight="1" x14ac:dyDescent="0.2">
      <c r="A18" s="78" t="s">
        <v>64</v>
      </c>
      <c r="B18" s="79" t="s">
        <v>60</v>
      </c>
      <c r="C18" s="117">
        <f t="shared" si="4"/>
        <v>71383.599999999991</v>
      </c>
      <c r="D18" s="117">
        <f t="shared" si="2"/>
        <v>52902.5</v>
      </c>
      <c r="E18" s="117">
        <f t="shared" si="0"/>
        <v>74.110159756582746</v>
      </c>
      <c r="F18" s="117"/>
      <c r="G18" s="117">
        <v>68616.2</v>
      </c>
      <c r="H18" s="117">
        <v>50820.1</v>
      </c>
      <c r="I18" s="117">
        <f t="shared" si="1"/>
        <v>74.064288025276824</v>
      </c>
      <c r="J18" s="117"/>
      <c r="K18" s="117">
        <v>2767.4</v>
      </c>
      <c r="L18" s="117">
        <v>2082.4</v>
      </c>
      <c r="M18" s="151">
        <f t="shared" si="3"/>
        <v>75.247524752475243</v>
      </c>
      <c r="N18" s="6"/>
    </row>
    <row r="19" spans="1:17" ht="27" customHeight="1" x14ac:dyDescent="0.2">
      <c r="A19" s="78" t="s">
        <v>18</v>
      </c>
      <c r="B19" s="79" t="s">
        <v>63</v>
      </c>
      <c r="C19" s="117">
        <f t="shared" si="4"/>
        <v>12584</v>
      </c>
      <c r="D19" s="117">
        <f t="shared" si="2"/>
        <v>11781.900000000001</v>
      </c>
      <c r="E19" s="117">
        <f t="shared" si="0"/>
        <v>93.626033057851259</v>
      </c>
      <c r="F19" s="117"/>
      <c r="G19" s="117">
        <v>9413.7000000000007</v>
      </c>
      <c r="H19" s="117">
        <v>9413.7000000000007</v>
      </c>
      <c r="I19" s="117">
        <v>0</v>
      </c>
      <c r="J19" s="117"/>
      <c r="K19" s="117">
        <v>3170.3</v>
      </c>
      <c r="L19" s="117">
        <v>2368.1999999999998</v>
      </c>
      <c r="M19" s="151">
        <f t="shared" si="3"/>
        <v>74.699555247137482</v>
      </c>
      <c r="N19" s="6"/>
    </row>
    <row r="20" spans="1:17" x14ac:dyDescent="0.2">
      <c r="A20" s="78" t="s">
        <v>26</v>
      </c>
      <c r="B20" s="79" t="s">
        <v>8</v>
      </c>
      <c r="C20" s="117">
        <f t="shared" si="4"/>
        <v>1792</v>
      </c>
      <c r="D20" s="117">
        <f t="shared" si="2"/>
        <v>0</v>
      </c>
      <c r="E20" s="117">
        <f t="shared" si="0"/>
        <v>0</v>
      </c>
      <c r="F20" s="117"/>
      <c r="G20" s="117">
        <v>1000</v>
      </c>
      <c r="H20" s="117">
        <v>0</v>
      </c>
      <c r="I20" s="117">
        <f t="shared" si="1"/>
        <v>0</v>
      </c>
      <c r="J20" s="117"/>
      <c r="K20" s="117">
        <v>792</v>
      </c>
      <c r="L20" s="117">
        <v>0</v>
      </c>
      <c r="M20" s="151">
        <f t="shared" si="3"/>
        <v>0</v>
      </c>
      <c r="N20" s="6"/>
    </row>
    <row r="21" spans="1:17" ht="24.75" customHeight="1" x14ac:dyDescent="0.2">
      <c r="A21" s="78" t="s">
        <v>1</v>
      </c>
      <c r="B21" s="79" t="s">
        <v>44</v>
      </c>
      <c r="C21" s="117">
        <f>G21+K21</f>
        <v>85821.3</v>
      </c>
      <c r="D21" s="117">
        <f t="shared" si="2"/>
        <v>64334.3</v>
      </c>
      <c r="E21" s="117">
        <f t="shared" ref="E21:E34" si="5">D21/C21*100</f>
        <v>74.96309191307985</v>
      </c>
      <c r="F21" s="117"/>
      <c r="G21" s="117">
        <v>77321.600000000006</v>
      </c>
      <c r="H21" s="117">
        <v>57938.3</v>
      </c>
      <c r="I21" s="117">
        <f t="shared" si="1"/>
        <v>74.93158444729545</v>
      </c>
      <c r="J21" s="117"/>
      <c r="K21" s="117">
        <v>8499.7000000000007</v>
      </c>
      <c r="L21" s="117">
        <v>6396</v>
      </c>
      <c r="M21" s="151">
        <f t="shared" si="3"/>
        <v>75.249714695812784</v>
      </c>
      <c r="N21" s="6"/>
    </row>
    <row r="22" spans="1:17" s="73" customFormat="1" ht="22.5" customHeight="1" x14ac:dyDescent="0.2">
      <c r="A22" s="76" t="s">
        <v>2</v>
      </c>
      <c r="B22" s="77" t="s">
        <v>23</v>
      </c>
      <c r="C22" s="115">
        <f>G22+K22</f>
        <v>6923.8</v>
      </c>
      <c r="D22" s="115">
        <f>H22+L22</f>
        <v>5410.7</v>
      </c>
      <c r="E22" s="115">
        <f t="shared" si="5"/>
        <v>78.146393598890768</v>
      </c>
      <c r="F22" s="5">
        <f>D22*100/D11</f>
        <v>0.15786706185318253</v>
      </c>
      <c r="G22" s="115">
        <v>0</v>
      </c>
      <c r="H22" s="115">
        <v>0</v>
      </c>
      <c r="I22" s="115">
        <v>0</v>
      </c>
      <c r="J22" s="5">
        <f>H22*100/H11</f>
        <v>0</v>
      </c>
      <c r="K22" s="115">
        <f>K23</f>
        <v>6923.8</v>
      </c>
      <c r="L22" s="115">
        <f>L23</f>
        <v>5410.7</v>
      </c>
      <c r="M22" s="150">
        <f t="shared" ref="M22:M33" si="6">L22/K22*100</f>
        <v>78.146393598890768</v>
      </c>
      <c r="N22" s="5">
        <f>L22*100/L11</f>
        <v>0.69585868462684353</v>
      </c>
    </row>
    <row r="23" spans="1:17" ht="27.75" customHeight="1" x14ac:dyDescent="0.2">
      <c r="A23" s="80" t="s">
        <v>41</v>
      </c>
      <c r="B23" s="79" t="s">
        <v>66</v>
      </c>
      <c r="C23" s="117">
        <f t="shared" ref="C23:C33" si="7">G23+K23</f>
        <v>6923.8</v>
      </c>
      <c r="D23" s="117">
        <f t="shared" ref="D23:D32" si="8">H23+L23</f>
        <v>5410.7</v>
      </c>
      <c r="E23" s="117">
        <f t="shared" si="5"/>
        <v>78.146393598890768</v>
      </c>
      <c r="F23" s="117"/>
      <c r="G23" s="117">
        <v>0</v>
      </c>
      <c r="H23" s="117">
        <v>0</v>
      </c>
      <c r="I23" s="117">
        <v>0</v>
      </c>
      <c r="J23" s="117"/>
      <c r="K23" s="117">
        <v>6923.8</v>
      </c>
      <c r="L23" s="117">
        <v>5410.7</v>
      </c>
      <c r="M23" s="151">
        <f t="shared" si="6"/>
        <v>78.146393598890768</v>
      </c>
      <c r="N23" s="6"/>
    </row>
    <row r="24" spans="1:17" s="73" customFormat="1" ht="41.25" customHeight="1" x14ac:dyDescent="0.2">
      <c r="A24" s="76" t="s">
        <v>31</v>
      </c>
      <c r="B24" s="77" t="s">
        <v>96</v>
      </c>
      <c r="C24" s="115">
        <f>G24+K24</f>
        <v>64607.799999999996</v>
      </c>
      <c r="D24" s="115">
        <f>H24+L24</f>
        <v>27744.800000000003</v>
      </c>
      <c r="E24" s="115">
        <f>D24/C24*100</f>
        <v>42.943421692117681</v>
      </c>
      <c r="F24" s="5">
        <f>D24*100/D11</f>
        <v>0.80950525028262132</v>
      </c>
      <c r="G24" s="115">
        <f>G25+G26+G27</f>
        <v>59314.1</v>
      </c>
      <c r="H24" s="115">
        <f>H25+H26+H27</f>
        <v>24288.9</v>
      </c>
      <c r="I24" s="115">
        <f>H24/G24*100</f>
        <v>40.949622433788932</v>
      </c>
      <c r="J24" s="5">
        <f>H24*100/H11</f>
        <v>0.82746887746565978</v>
      </c>
      <c r="K24" s="115">
        <f>K25+K26+K27</f>
        <v>5293.7</v>
      </c>
      <c r="L24" s="115">
        <f>L25+L26+L27</f>
        <v>3455.9</v>
      </c>
      <c r="M24" s="150">
        <f t="shared" si="6"/>
        <v>65.28326123505299</v>
      </c>
      <c r="N24" s="115">
        <f t="shared" ref="N24" si="9">N25+N26+N27</f>
        <v>0</v>
      </c>
    </row>
    <row r="25" spans="1:17" ht="26.25" hidden="1" customHeight="1" x14ac:dyDescent="0.2">
      <c r="A25" s="80" t="s">
        <v>252</v>
      </c>
      <c r="B25" s="79" t="s">
        <v>104</v>
      </c>
      <c r="C25" s="117">
        <f>G25+K25</f>
        <v>0</v>
      </c>
      <c r="D25" s="117">
        <f t="shared" si="8"/>
        <v>0</v>
      </c>
      <c r="E25" s="117" t="e">
        <f t="shared" si="5"/>
        <v>#DIV/0!</v>
      </c>
      <c r="F25" s="117"/>
      <c r="G25" s="117">
        <v>0</v>
      </c>
      <c r="H25" s="117">
        <v>0</v>
      </c>
      <c r="I25" s="117" t="e">
        <f t="shared" ref="I25:I27" si="10">H25/G25*100</f>
        <v>#DIV/0!</v>
      </c>
      <c r="J25" s="117"/>
      <c r="K25" s="117">
        <v>0</v>
      </c>
      <c r="L25" s="117">
        <v>0</v>
      </c>
      <c r="M25" s="151" t="e">
        <f>L25/K25*100</f>
        <v>#DIV/0!</v>
      </c>
      <c r="N25" s="6"/>
    </row>
    <row r="26" spans="1:17" ht="45" customHeight="1" x14ac:dyDescent="0.2">
      <c r="A26" s="80" t="s">
        <v>247</v>
      </c>
      <c r="B26" s="79" t="s">
        <v>248</v>
      </c>
      <c r="C26" s="117">
        <f>G26+K26</f>
        <v>64607.799999999996</v>
      </c>
      <c r="D26" s="117">
        <f t="shared" ref="D26" si="11">H26+L26</f>
        <v>27744.800000000003</v>
      </c>
      <c r="E26" s="117">
        <f t="shared" ref="E26" si="12">D26/C26*100</f>
        <v>42.943421692117681</v>
      </c>
      <c r="F26" s="117"/>
      <c r="G26" s="117">
        <v>59314.1</v>
      </c>
      <c r="H26" s="117">
        <v>24288.9</v>
      </c>
      <c r="I26" s="117">
        <f t="shared" si="10"/>
        <v>40.949622433788932</v>
      </c>
      <c r="J26" s="117"/>
      <c r="K26" s="117">
        <v>5293.7</v>
      </c>
      <c r="L26" s="117">
        <v>3455.9</v>
      </c>
      <c r="M26" s="151">
        <f t="shared" ref="M26" si="13">L26/K26*100</f>
        <v>65.28326123505299</v>
      </c>
      <c r="N26" s="6"/>
    </row>
    <row r="27" spans="1:17" ht="41.25" hidden="1" customHeight="1" x14ac:dyDescent="0.2">
      <c r="A27" s="80" t="s">
        <v>236</v>
      </c>
      <c r="B27" s="79" t="s">
        <v>237</v>
      </c>
      <c r="C27" s="117">
        <f>G27+K27</f>
        <v>0</v>
      </c>
      <c r="D27" s="117">
        <f t="shared" si="8"/>
        <v>0</v>
      </c>
      <c r="E27" s="117" t="e">
        <f t="shared" si="5"/>
        <v>#DIV/0!</v>
      </c>
      <c r="F27" s="117"/>
      <c r="G27" s="134">
        <v>0</v>
      </c>
      <c r="H27" s="134">
        <v>0</v>
      </c>
      <c r="I27" s="134" t="e">
        <f t="shared" si="10"/>
        <v>#DIV/0!</v>
      </c>
      <c r="J27" s="134"/>
      <c r="K27" s="117">
        <v>0</v>
      </c>
      <c r="L27" s="117">
        <v>0</v>
      </c>
      <c r="M27" s="151" t="e">
        <f t="shared" si="6"/>
        <v>#DIV/0!</v>
      </c>
      <c r="N27" s="6"/>
    </row>
    <row r="28" spans="1:17" s="73" customFormat="1" ht="21" customHeight="1" x14ac:dyDescent="0.2">
      <c r="A28" s="76" t="s">
        <v>88</v>
      </c>
      <c r="B28" s="77" t="s">
        <v>39</v>
      </c>
      <c r="C28" s="115">
        <f>G28+K28</f>
        <v>428746</v>
      </c>
      <c r="D28" s="115">
        <f t="shared" si="8"/>
        <v>247441.2</v>
      </c>
      <c r="E28" s="115">
        <f t="shared" si="5"/>
        <v>57.712771664342057</v>
      </c>
      <c r="F28" s="5">
        <f>D28*100/D11</f>
        <v>7.219549268195558</v>
      </c>
      <c r="G28" s="115">
        <f>G29+G30+G31+G32+G33+G34+G35</f>
        <v>24563.200000000001</v>
      </c>
      <c r="H28" s="115">
        <f>H29+H30+H31+H32+H33+H34+H35</f>
        <v>11601</v>
      </c>
      <c r="I28" s="115">
        <f>H28/G28*100</f>
        <v>47.229188379364253</v>
      </c>
      <c r="J28" s="5">
        <f>H28*100/H11</f>
        <v>0.39522030423276144</v>
      </c>
      <c r="K28" s="115">
        <f>K29+K30+K31+K32+K33+K34+K35</f>
        <v>404182.8</v>
      </c>
      <c r="L28" s="115">
        <f>L29+L30+L31+L32+L33+L34+L35</f>
        <v>235840.2</v>
      </c>
      <c r="M28" s="150">
        <f>L28/K28*100</f>
        <v>58.349885249941366</v>
      </c>
      <c r="N28" s="5">
        <f>L28*100/L11</f>
        <v>30.330909374781768</v>
      </c>
      <c r="P28" s="74"/>
    </row>
    <row r="29" spans="1:17" x14ac:dyDescent="0.2">
      <c r="A29" s="80" t="s">
        <v>99</v>
      </c>
      <c r="B29" s="79" t="s">
        <v>72</v>
      </c>
      <c r="C29" s="117">
        <f t="shared" si="7"/>
        <v>932.9</v>
      </c>
      <c r="D29" s="117">
        <f t="shared" si="8"/>
        <v>740.8</v>
      </c>
      <c r="E29" s="117">
        <f t="shared" si="5"/>
        <v>79.408296709186416</v>
      </c>
      <c r="F29" s="117"/>
      <c r="G29" s="117">
        <v>0</v>
      </c>
      <c r="H29" s="117">
        <v>0</v>
      </c>
      <c r="I29" s="117">
        <v>0</v>
      </c>
      <c r="J29" s="115"/>
      <c r="K29" s="117">
        <v>932.9</v>
      </c>
      <c r="L29" s="117">
        <v>740.8</v>
      </c>
      <c r="M29" s="151">
        <f t="shared" si="6"/>
        <v>79.408296709186416</v>
      </c>
      <c r="N29" s="6"/>
      <c r="P29" s="49"/>
    </row>
    <row r="30" spans="1:17" x14ac:dyDescent="0.2">
      <c r="A30" s="80" t="s">
        <v>119</v>
      </c>
      <c r="B30" s="79" t="s">
        <v>109</v>
      </c>
      <c r="C30" s="117">
        <f t="shared" si="7"/>
        <v>111.7</v>
      </c>
      <c r="D30" s="117">
        <f t="shared" si="8"/>
        <v>101.7</v>
      </c>
      <c r="E30" s="117">
        <f>D30/C30*100</f>
        <v>91.047448522829015</v>
      </c>
      <c r="F30" s="117"/>
      <c r="G30" s="117">
        <v>111.7</v>
      </c>
      <c r="H30" s="117">
        <v>101.7</v>
      </c>
      <c r="I30" s="117">
        <f t="shared" ref="I30:I35" si="14">H30/G30*100</f>
        <v>91.047448522829015</v>
      </c>
      <c r="J30" s="115"/>
      <c r="K30" s="117">
        <v>0</v>
      </c>
      <c r="L30" s="117">
        <v>0</v>
      </c>
      <c r="M30" s="151">
        <v>0</v>
      </c>
      <c r="N30" s="6"/>
      <c r="P30" s="49"/>
    </row>
    <row r="31" spans="1:17" x14ac:dyDescent="0.2">
      <c r="A31" s="80" t="s">
        <v>229</v>
      </c>
      <c r="B31" s="79" t="s">
        <v>228</v>
      </c>
      <c r="C31" s="117">
        <f>G31+K31</f>
        <v>320</v>
      </c>
      <c r="D31" s="117">
        <f>H31+L31</f>
        <v>0</v>
      </c>
      <c r="E31" s="117">
        <v>0</v>
      </c>
      <c r="F31" s="117"/>
      <c r="G31" s="117">
        <v>0</v>
      </c>
      <c r="H31" s="117">
        <v>0</v>
      </c>
      <c r="I31" s="117">
        <v>0</v>
      </c>
      <c r="J31" s="115"/>
      <c r="K31" s="117">
        <v>320</v>
      </c>
      <c r="L31" s="117">
        <v>0</v>
      </c>
      <c r="M31" s="151">
        <v>0</v>
      </c>
      <c r="N31" s="6"/>
      <c r="P31" s="49"/>
      <c r="Q31" s="49"/>
    </row>
    <row r="32" spans="1:17" x14ac:dyDescent="0.2">
      <c r="A32" s="80" t="s">
        <v>55</v>
      </c>
      <c r="B32" s="79" t="s">
        <v>10</v>
      </c>
      <c r="C32" s="117">
        <f t="shared" si="7"/>
        <v>8726.4</v>
      </c>
      <c r="D32" s="117">
        <f t="shared" si="8"/>
        <v>499.7</v>
      </c>
      <c r="E32" s="117">
        <f t="shared" si="5"/>
        <v>5.7263017968463519</v>
      </c>
      <c r="F32" s="117"/>
      <c r="G32" s="117">
        <v>0</v>
      </c>
      <c r="H32" s="117">
        <v>0</v>
      </c>
      <c r="I32" s="117">
        <v>0</v>
      </c>
      <c r="J32" s="115"/>
      <c r="K32" s="117">
        <v>8726.4</v>
      </c>
      <c r="L32" s="117">
        <v>499.7</v>
      </c>
      <c r="M32" s="151">
        <f t="shared" si="6"/>
        <v>5.7263017968463519</v>
      </c>
      <c r="N32" s="6"/>
      <c r="P32" s="49"/>
    </row>
    <row r="33" spans="1:16" x14ac:dyDescent="0.2">
      <c r="A33" s="80" t="s">
        <v>74</v>
      </c>
      <c r="B33" s="79" t="s">
        <v>13</v>
      </c>
      <c r="C33" s="117">
        <f t="shared" si="7"/>
        <v>7342.2000000000007</v>
      </c>
      <c r="D33" s="117">
        <f>H33+L33</f>
        <v>5792.8</v>
      </c>
      <c r="E33" s="117">
        <f t="shared" si="5"/>
        <v>78.897333224374151</v>
      </c>
      <c r="F33" s="117"/>
      <c r="G33" s="117">
        <v>4039.9</v>
      </c>
      <c r="H33" s="117">
        <v>3266</v>
      </c>
      <c r="I33" s="117">
        <f>H33/G33*100</f>
        <v>80.843585237258338</v>
      </c>
      <c r="J33" s="115"/>
      <c r="K33" s="117">
        <v>3302.3</v>
      </c>
      <c r="L33" s="117">
        <v>2526.8000000000002</v>
      </c>
      <c r="M33" s="151">
        <f t="shared" si="6"/>
        <v>76.516367380310697</v>
      </c>
      <c r="N33" s="6"/>
      <c r="P33" s="49"/>
    </row>
    <row r="34" spans="1:16" x14ac:dyDescent="0.2">
      <c r="A34" s="80" t="s">
        <v>32</v>
      </c>
      <c r="B34" s="79" t="s">
        <v>16</v>
      </c>
      <c r="C34" s="117">
        <f>G34+K34</f>
        <v>403178.5</v>
      </c>
      <c r="D34" s="117">
        <f>H34+L34</f>
        <v>235766.5</v>
      </c>
      <c r="E34" s="117">
        <f t="shared" si="5"/>
        <v>58.476952516069183</v>
      </c>
      <c r="F34" s="117"/>
      <c r="G34" s="117">
        <v>17947.8</v>
      </c>
      <c r="H34" s="117">
        <v>6812.3</v>
      </c>
      <c r="I34" s="117">
        <f t="shared" si="14"/>
        <v>37.956184044841152</v>
      </c>
      <c r="J34" s="115"/>
      <c r="K34" s="117">
        <v>385230.7</v>
      </c>
      <c r="L34" s="117">
        <v>228954.2</v>
      </c>
      <c r="M34" s="151">
        <f>L34/K34*100</f>
        <v>59.433009882130371</v>
      </c>
      <c r="N34" s="6"/>
      <c r="P34" s="49"/>
    </row>
    <row r="35" spans="1:16" ht="24" customHeight="1" x14ac:dyDescent="0.2">
      <c r="A35" s="80" t="s">
        <v>35</v>
      </c>
      <c r="B35" s="79" t="s">
        <v>95</v>
      </c>
      <c r="C35" s="117">
        <f t="shared" ref="C35:C45" si="15">G35+K35</f>
        <v>8134.3</v>
      </c>
      <c r="D35" s="117">
        <f t="shared" ref="D35:D47" si="16">H35+L35</f>
        <v>4539.7</v>
      </c>
      <c r="E35" s="117">
        <f t="shared" ref="E35:E43" si="17">D35/C35*100</f>
        <v>55.809350528011016</v>
      </c>
      <c r="F35" s="117"/>
      <c r="G35" s="117">
        <v>2463.8000000000002</v>
      </c>
      <c r="H35" s="117">
        <v>1421</v>
      </c>
      <c r="I35" s="117">
        <f t="shared" si="14"/>
        <v>57.675135968828641</v>
      </c>
      <c r="J35" s="115"/>
      <c r="K35" s="117">
        <v>5670.5</v>
      </c>
      <c r="L35" s="117">
        <v>3118.7</v>
      </c>
      <c r="M35" s="151">
        <f t="shared" ref="M35:M42" si="18">L35/K35*100</f>
        <v>54.9986773653117</v>
      </c>
      <c r="N35" s="6"/>
      <c r="P35" s="49"/>
    </row>
    <row r="36" spans="1:16" s="73" customFormat="1" ht="27" customHeight="1" x14ac:dyDescent="0.2">
      <c r="A36" s="76" t="s">
        <v>108</v>
      </c>
      <c r="B36" s="77" t="s">
        <v>107</v>
      </c>
      <c r="C36" s="115">
        <f>G36+K36</f>
        <v>130067.7</v>
      </c>
      <c r="D36" s="115">
        <f t="shared" si="16"/>
        <v>72852.799999999988</v>
      </c>
      <c r="E36" s="115">
        <f>D36/C36*100</f>
        <v>56.011446346787089</v>
      </c>
      <c r="F36" s="5">
        <f>D36*100/D11</f>
        <v>2.1256135959815796</v>
      </c>
      <c r="G36" s="115">
        <f>G37+G38+G39</f>
        <v>5289.4</v>
      </c>
      <c r="H36" s="115">
        <f>H37+H38+H39</f>
        <v>0</v>
      </c>
      <c r="I36" s="115">
        <f>H36/G36*100</f>
        <v>0</v>
      </c>
      <c r="J36" s="5">
        <f>H36*100/H11</f>
        <v>0</v>
      </c>
      <c r="K36" s="115">
        <f>K37+K38+K39</f>
        <v>124778.3</v>
      </c>
      <c r="L36" s="115">
        <f>L37+L38+L39</f>
        <v>72852.799999999988</v>
      </c>
      <c r="M36" s="150">
        <f t="shared" si="18"/>
        <v>58.385793042540236</v>
      </c>
      <c r="N36" s="5">
        <f>L36*100/L11</f>
        <v>9.3694445412576002</v>
      </c>
    </row>
    <row r="37" spans="1:16" x14ac:dyDescent="0.2">
      <c r="A37" s="80" t="s">
        <v>15</v>
      </c>
      <c r="B37" s="79" t="s">
        <v>111</v>
      </c>
      <c r="C37" s="117">
        <f t="shared" si="15"/>
        <v>10743.7</v>
      </c>
      <c r="D37" s="117">
        <f t="shared" si="16"/>
        <v>4228.3999999999996</v>
      </c>
      <c r="E37" s="117">
        <f t="shared" si="17"/>
        <v>39.357018531790715</v>
      </c>
      <c r="F37" s="117"/>
      <c r="G37" s="117">
        <v>5289.4</v>
      </c>
      <c r="H37" s="117">
        <v>0</v>
      </c>
      <c r="I37" s="117">
        <f t="shared" ref="I37:I41" si="19">H37/G37*100</f>
        <v>0</v>
      </c>
      <c r="J37" s="117"/>
      <c r="K37" s="117">
        <v>5454.3</v>
      </c>
      <c r="L37" s="117">
        <v>4228.3999999999996</v>
      </c>
      <c r="M37" s="151">
        <f t="shared" si="18"/>
        <v>77.524155253653078</v>
      </c>
      <c r="N37" s="5"/>
    </row>
    <row r="38" spans="1:16" x14ac:dyDescent="0.2">
      <c r="A38" s="80" t="s">
        <v>116</v>
      </c>
      <c r="B38" s="79" t="s">
        <v>9</v>
      </c>
      <c r="C38" s="117">
        <f t="shared" si="15"/>
        <v>52548.7</v>
      </c>
      <c r="D38" s="117">
        <f t="shared" si="16"/>
        <v>13960.7</v>
      </c>
      <c r="E38" s="117">
        <f>D38/C38*100</f>
        <v>26.567165315221882</v>
      </c>
      <c r="F38" s="117"/>
      <c r="G38" s="117">
        <v>0</v>
      </c>
      <c r="H38" s="117">
        <v>0</v>
      </c>
      <c r="I38" s="117">
        <v>0</v>
      </c>
      <c r="J38" s="117"/>
      <c r="K38" s="117">
        <v>52548.7</v>
      </c>
      <c r="L38" s="117">
        <v>13960.7</v>
      </c>
      <c r="M38" s="151">
        <f t="shared" si="18"/>
        <v>26.567165315221882</v>
      </c>
      <c r="N38" s="5"/>
    </row>
    <row r="39" spans="1:16" x14ac:dyDescent="0.2">
      <c r="A39" s="80" t="s">
        <v>105</v>
      </c>
      <c r="B39" s="79" t="s">
        <v>12</v>
      </c>
      <c r="C39" s="117">
        <f t="shared" si="15"/>
        <v>66775.3</v>
      </c>
      <c r="D39" s="117">
        <f t="shared" si="16"/>
        <v>54663.7</v>
      </c>
      <c r="E39" s="117">
        <f t="shared" si="17"/>
        <v>81.862155617421408</v>
      </c>
      <c r="F39" s="117"/>
      <c r="G39" s="117">
        <v>0</v>
      </c>
      <c r="H39" s="117">
        <v>0</v>
      </c>
      <c r="I39" s="117">
        <v>0</v>
      </c>
      <c r="J39" s="117"/>
      <c r="K39" s="117">
        <v>66775.3</v>
      </c>
      <c r="L39" s="117">
        <v>54663.7</v>
      </c>
      <c r="M39" s="151">
        <f t="shared" si="18"/>
        <v>81.862155617421408</v>
      </c>
      <c r="N39" s="5"/>
    </row>
    <row r="40" spans="1:16" x14ac:dyDescent="0.2">
      <c r="A40" s="76" t="s">
        <v>245</v>
      </c>
      <c r="B40" s="77" t="s">
        <v>243</v>
      </c>
      <c r="C40" s="115">
        <f>G40+K40</f>
        <v>56250.8</v>
      </c>
      <c r="D40" s="115">
        <f t="shared" si="16"/>
        <v>4684.2</v>
      </c>
      <c r="E40" s="115">
        <f>D40/C40*100</f>
        <v>8.3273482332695696</v>
      </c>
      <c r="F40" s="5">
        <f>D40*100/D11</f>
        <v>0.13667009650002357</v>
      </c>
      <c r="G40" s="115">
        <f>G42</f>
        <v>43461.8</v>
      </c>
      <c r="H40" s="115">
        <f>H42</f>
        <v>0</v>
      </c>
      <c r="I40" s="115">
        <f t="shared" si="19"/>
        <v>0</v>
      </c>
      <c r="J40" s="5">
        <f>H40*100/H11</f>
        <v>0</v>
      </c>
      <c r="K40" s="115">
        <f>K42+K41</f>
        <v>12789</v>
      </c>
      <c r="L40" s="115">
        <f>L42+L41</f>
        <v>4684.2</v>
      </c>
      <c r="M40" s="151">
        <f>L40/K40*100</f>
        <v>36.626788646493083</v>
      </c>
      <c r="N40" s="5">
        <f>L40*100/L11</f>
        <v>0.60242505600551877</v>
      </c>
    </row>
    <row r="41" spans="1:16" ht="19.5" hidden="1" customHeight="1" x14ac:dyDescent="0.2">
      <c r="A41" s="80" t="s">
        <v>261</v>
      </c>
      <c r="B41" s="79" t="s">
        <v>260</v>
      </c>
      <c r="C41" s="117">
        <f>G41+K41</f>
        <v>0</v>
      </c>
      <c r="D41" s="117">
        <f>H41+L41</f>
        <v>0</v>
      </c>
      <c r="E41" s="117" t="e">
        <f>D41/C41*100</f>
        <v>#DIV/0!</v>
      </c>
      <c r="F41" s="5"/>
      <c r="G41" s="115">
        <v>0</v>
      </c>
      <c r="H41" s="115">
        <v>0</v>
      </c>
      <c r="I41" s="117" t="e">
        <f t="shared" si="19"/>
        <v>#DIV/0!</v>
      </c>
      <c r="J41" s="5"/>
      <c r="K41" s="115">
        <v>0</v>
      </c>
      <c r="L41" s="115">
        <v>0</v>
      </c>
      <c r="M41" s="151" t="e">
        <f>L41/K41*100</f>
        <v>#DIV/0!</v>
      </c>
      <c r="N41" s="5"/>
    </row>
    <row r="42" spans="1:16" ht="24" x14ac:dyDescent="0.2">
      <c r="A42" s="80" t="s">
        <v>246</v>
      </c>
      <c r="B42" s="79" t="s">
        <v>244</v>
      </c>
      <c r="C42" s="117">
        <f>G42+K42</f>
        <v>56250.8</v>
      </c>
      <c r="D42" s="117">
        <f>H42+L42</f>
        <v>4684.2</v>
      </c>
      <c r="E42" s="117">
        <f>D42/C42*100</f>
        <v>8.3273482332695696</v>
      </c>
      <c r="F42" s="117"/>
      <c r="G42" s="117">
        <v>43461.8</v>
      </c>
      <c r="H42" s="117">
        <v>0</v>
      </c>
      <c r="I42" s="117">
        <f>H42/G42*100</f>
        <v>0</v>
      </c>
      <c r="J42" s="6"/>
      <c r="K42" s="117">
        <v>12789</v>
      </c>
      <c r="L42" s="117">
        <v>4684.2</v>
      </c>
      <c r="M42" s="151">
        <f t="shared" si="18"/>
        <v>36.626788646493083</v>
      </c>
      <c r="N42" s="6"/>
    </row>
    <row r="43" spans="1:16" s="73" customFormat="1" ht="16.5" customHeight="1" x14ac:dyDescent="0.2">
      <c r="A43" s="76" t="s">
        <v>122</v>
      </c>
      <c r="B43" s="77" t="s">
        <v>118</v>
      </c>
      <c r="C43" s="115">
        <f>G43+K43</f>
        <v>3189936.1</v>
      </c>
      <c r="D43" s="115">
        <f>H43+L43</f>
        <v>2236761.4</v>
      </c>
      <c r="E43" s="115">
        <f t="shared" si="17"/>
        <v>70.119316810139225</v>
      </c>
      <c r="F43" s="5">
        <f>D43*100/D11</f>
        <v>65.261602063431923</v>
      </c>
      <c r="G43" s="115">
        <f>G44+G45+G46+G47+G48+G49</f>
        <v>3189506.1</v>
      </c>
      <c r="H43" s="115">
        <f>H44+H45+H46+H47+H48+H49</f>
        <v>2236539.7999999998</v>
      </c>
      <c r="I43" s="115">
        <f>H43/G43*100</f>
        <v>70.121822309730021</v>
      </c>
      <c r="J43" s="5">
        <f>H43*100/H11</f>
        <v>76.193943641468778</v>
      </c>
      <c r="K43" s="115">
        <f>K44+K45+K46+K48+K49+K47</f>
        <v>430</v>
      </c>
      <c r="L43" s="115">
        <f>L44+L45+L46+L48+L49+L47</f>
        <v>221.6</v>
      </c>
      <c r="M43" s="150">
        <f>L43/K43*100</f>
        <v>51.534883720930239</v>
      </c>
      <c r="N43" s="5">
        <f>L43*100/L11</f>
        <v>2.8499507367495614E-2</v>
      </c>
    </row>
    <row r="44" spans="1:16" x14ac:dyDescent="0.2">
      <c r="A44" s="80" t="s">
        <v>51</v>
      </c>
      <c r="B44" s="79" t="s">
        <v>121</v>
      </c>
      <c r="C44" s="117">
        <f t="shared" si="15"/>
        <v>726397.9</v>
      </c>
      <c r="D44" s="117">
        <f t="shared" si="16"/>
        <v>519899</v>
      </c>
      <c r="E44" s="117">
        <f>D44/C44*100</f>
        <v>71.572205811718334</v>
      </c>
      <c r="F44" s="117"/>
      <c r="G44" s="117">
        <v>726397.9</v>
      </c>
      <c r="H44" s="117">
        <v>519899</v>
      </c>
      <c r="I44" s="117">
        <f>H44/G44*100</f>
        <v>71.572205811718334</v>
      </c>
      <c r="J44" s="117"/>
      <c r="K44" s="117"/>
      <c r="L44" s="117"/>
      <c r="M44" s="151"/>
      <c r="N44" s="6"/>
    </row>
    <row r="45" spans="1:16" x14ac:dyDescent="0.2">
      <c r="A45" s="80" t="s">
        <v>43</v>
      </c>
      <c r="B45" s="79" t="s">
        <v>22</v>
      </c>
      <c r="C45" s="117">
        <f t="shared" si="15"/>
        <v>2157491.6</v>
      </c>
      <c r="D45" s="117">
        <f t="shared" si="16"/>
        <v>1489633.2</v>
      </c>
      <c r="E45" s="117">
        <f t="shared" ref="E45:E51" si="20">D45/C45*100</f>
        <v>69.044681332710638</v>
      </c>
      <c r="F45" s="117"/>
      <c r="G45" s="117">
        <v>2157491.6</v>
      </c>
      <c r="H45" s="117">
        <v>1489633.2</v>
      </c>
      <c r="I45" s="117">
        <f t="shared" ref="I45:I61" si="21">H45/G45*100</f>
        <v>69.044681332710638</v>
      </c>
      <c r="J45" s="117"/>
      <c r="K45" s="117"/>
      <c r="L45" s="117"/>
      <c r="M45" s="151"/>
      <c r="N45" s="6"/>
    </row>
    <row r="46" spans="1:16" x14ac:dyDescent="0.2">
      <c r="A46" s="80" t="s">
        <v>232</v>
      </c>
      <c r="B46" s="79" t="s">
        <v>231</v>
      </c>
      <c r="C46" s="117">
        <f>G46+K46</f>
        <v>199875.9</v>
      </c>
      <c r="D46" s="117">
        <f t="shared" si="16"/>
        <v>146924.79999999999</v>
      </c>
      <c r="E46" s="117">
        <f t="shared" si="20"/>
        <v>73.50801172127305</v>
      </c>
      <c r="F46" s="117"/>
      <c r="G46" s="117">
        <v>199875.9</v>
      </c>
      <c r="H46" s="117">
        <v>146924.79999999999</v>
      </c>
      <c r="I46" s="117">
        <f>H46/G46*100</f>
        <v>73.50801172127305</v>
      </c>
      <c r="J46" s="117"/>
      <c r="K46" s="117"/>
      <c r="L46" s="117"/>
      <c r="M46" s="151"/>
      <c r="N46" s="6"/>
    </row>
    <row r="47" spans="1:16" ht="24" x14ac:dyDescent="0.2">
      <c r="A47" s="80" t="s">
        <v>239</v>
      </c>
      <c r="B47" s="79" t="s">
        <v>238</v>
      </c>
      <c r="C47" s="117">
        <f>G47+K47</f>
        <v>385.1</v>
      </c>
      <c r="D47" s="117">
        <f t="shared" si="16"/>
        <v>235.8</v>
      </c>
      <c r="E47" s="117">
        <f t="shared" si="20"/>
        <v>61.230849130096075</v>
      </c>
      <c r="F47" s="117"/>
      <c r="G47" s="117">
        <v>385.1</v>
      </c>
      <c r="H47" s="117">
        <v>235.8</v>
      </c>
      <c r="I47" s="117">
        <f>H47/G47*100</f>
        <v>61.230849130096075</v>
      </c>
      <c r="J47" s="117"/>
      <c r="K47" s="117"/>
      <c r="L47" s="117"/>
      <c r="M47" s="151"/>
      <c r="N47" s="6"/>
    </row>
    <row r="48" spans="1:16" x14ac:dyDescent="0.2">
      <c r="A48" s="80" t="s">
        <v>5</v>
      </c>
      <c r="B48" s="79" t="s">
        <v>93</v>
      </c>
      <c r="C48" s="117">
        <f t="shared" ref="C48:C51" si="22">G48+K48</f>
        <v>726.9</v>
      </c>
      <c r="D48" s="117">
        <f t="shared" ref="D48:D51" si="23">H48+L48</f>
        <v>388.5</v>
      </c>
      <c r="E48" s="117">
        <f t="shared" si="20"/>
        <v>53.446141147338011</v>
      </c>
      <c r="F48" s="117"/>
      <c r="G48" s="117">
        <v>296.89999999999998</v>
      </c>
      <c r="H48" s="117">
        <v>166.9</v>
      </c>
      <c r="I48" s="117">
        <f t="shared" si="21"/>
        <v>56.214213539912436</v>
      </c>
      <c r="J48" s="117"/>
      <c r="K48" s="117">
        <v>430</v>
      </c>
      <c r="L48" s="117">
        <v>221.6</v>
      </c>
      <c r="M48" s="151">
        <f t="shared" ref="M48:M51" si="24">L48/K48*100</f>
        <v>51.534883720930239</v>
      </c>
      <c r="N48" s="6"/>
    </row>
    <row r="49" spans="1:14" x14ac:dyDescent="0.2">
      <c r="A49" s="80" t="s">
        <v>45</v>
      </c>
      <c r="B49" s="79" t="s">
        <v>101</v>
      </c>
      <c r="C49" s="117">
        <f t="shared" si="22"/>
        <v>105058.7</v>
      </c>
      <c r="D49" s="117">
        <f t="shared" si="23"/>
        <v>79680.100000000006</v>
      </c>
      <c r="E49" s="117">
        <f t="shared" si="20"/>
        <v>75.8434094463381</v>
      </c>
      <c r="F49" s="117"/>
      <c r="G49" s="117">
        <v>105058.7</v>
      </c>
      <c r="H49" s="117">
        <v>79680.100000000006</v>
      </c>
      <c r="I49" s="117">
        <f t="shared" si="21"/>
        <v>75.8434094463381</v>
      </c>
      <c r="J49" s="117"/>
      <c r="K49" s="117"/>
      <c r="L49" s="117"/>
      <c r="M49" s="151"/>
      <c r="N49" s="6"/>
    </row>
    <row r="50" spans="1:14" s="73" customFormat="1" ht="14.25" customHeight="1" x14ac:dyDescent="0.2">
      <c r="A50" s="76" t="s">
        <v>4</v>
      </c>
      <c r="B50" s="77" t="s">
        <v>62</v>
      </c>
      <c r="C50" s="115">
        <f>G50+K50</f>
        <v>270360.2</v>
      </c>
      <c r="D50" s="115">
        <f>H50+L50</f>
        <v>212492.2</v>
      </c>
      <c r="E50" s="115">
        <f t="shared" si="20"/>
        <v>78.595961979610905</v>
      </c>
      <c r="F50" s="5">
        <f>D50*100/D11</f>
        <v>6.1998483155079436</v>
      </c>
      <c r="G50" s="115">
        <f>G51+G52</f>
        <v>118062.3</v>
      </c>
      <c r="H50" s="115">
        <f>H51+H52</f>
        <v>87177.4</v>
      </c>
      <c r="I50" s="115">
        <f t="shared" si="21"/>
        <v>73.840167437022657</v>
      </c>
      <c r="J50" s="5">
        <f>H50*100/H11</f>
        <v>2.9699403973985983</v>
      </c>
      <c r="K50" s="115">
        <f>K51+K52</f>
        <v>152297.9</v>
      </c>
      <c r="L50" s="115">
        <f>L51+L52</f>
        <v>125314.8</v>
      </c>
      <c r="M50" s="150">
        <f>L50/K50*100</f>
        <v>82.282684134187008</v>
      </c>
      <c r="N50" s="5">
        <f>L50*100/L11</f>
        <v>16.11647141631877</v>
      </c>
    </row>
    <row r="51" spans="1:14" x14ac:dyDescent="0.2">
      <c r="A51" s="80" t="s">
        <v>7</v>
      </c>
      <c r="B51" s="79" t="s">
        <v>67</v>
      </c>
      <c r="C51" s="117">
        <f t="shared" si="22"/>
        <v>220380.5</v>
      </c>
      <c r="D51" s="117">
        <f t="shared" si="23"/>
        <v>174736.5</v>
      </c>
      <c r="E51" s="117">
        <f t="shared" si="20"/>
        <v>79.288548669233435</v>
      </c>
      <c r="F51" s="117"/>
      <c r="G51" s="117">
        <v>68082.600000000006</v>
      </c>
      <c r="H51" s="117">
        <v>49421.7</v>
      </c>
      <c r="I51" s="117">
        <f t="shared" si="21"/>
        <v>72.59079412360866</v>
      </c>
      <c r="J51" s="117"/>
      <c r="K51" s="117">
        <v>152297.9</v>
      </c>
      <c r="L51" s="117">
        <v>125314.8</v>
      </c>
      <c r="M51" s="151">
        <f t="shared" si="24"/>
        <v>82.282684134187008</v>
      </c>
      <c r="N51" s="6"/>
    </row>
    <row r="52" spans="1:14" ht="27" customHeight="1" x14ac:dyDescent="0.2">
      <c r="A52" s="80" t="s">
        <v>97</v>
      </c>
      <c r="B52" s="79" t="s">
        <v>100</v>
      </c>
      <c r="C52" s="117">
        <f t="shared" ref="C52:C59" si="25">G52+K52</f>
        <v>49979.7</v>
      </c>
      <c r="D52" s="117">
        <f t="shared" ref="D52:D59" si="26">H52+L52</f>
        <v>37755.699999999997</v>
      </c>
      <c r="E52" s="117">
        <f t="shared" ref="E52:E59" si="27">D52/C52*100</f>
        <v>75.54207008045266</v>
      </c>
      <c r="F52" s="117"/>
      <c r="G52" s="117">
        <v>49979.7</v>
      </c>
      <c r="H52" s="117">
        <v>37755.699999999997</v>
      </c>
      <c r="I52" s="117">
        <f t="shared" si="21"/>
        <v>75.54207008045266</v>
      </c>
      <c r="J52" s="117"/>
      <c r="K52" s="117"/>
      <c r="L52" s="117"/>
      <c r="M52" s="151"/>
      <c r="N52" s="6"/>
    </row>
    <row r="53" spans="1:14" s="73" customFormat="1" ht="19.5" customHeight="1" x14ac:dyDescent="0.2">
      <c r="A53" s="76" t="s">
        <v>0</v>
      </c>
      <c r="B53" s="77" t="s">
        <v>112</v>
      </c>
      <c r="C53" s="115">
        <f t="shared" si="25"/>
        <v>86543</v>
      </c>
      <c r="D53" s="115">
        <f t="shared" si="26"/>
        <v>68707.199999999997</v>
      </c>
      <c r="E53" s="115">
        <f t="shared" si="27"/>
        <v>79.390823059057354</v>
      </c>
      <c r="F53" s="5">
        <f>D53*100/D11</f>
        <v>2.0046581389023568</v>
      </c>
      <c r="G53" s="115">
        <f>G54+G55+G56+G57</f>
        <v>66229.099999999991</v>
      </c>
      <c r="H53" s="115">
        <f>H54+H55+H56+H57</f>
        <v>51361.4</v>
      </c>
      <c r="I53" s="115">
        <f t="shared" si="21"/>
        <v>77.551106688751631</v>
      </c>
      <c r="J53" s="5">
        <f>H53*100/H11</f>
        <v>1.7497688245686194</v>
      </c>
      <c r="K53" s="115">
        <f>K54+K55+K56+K57</f>
        <v>20313.900000000001</v>
      </c>
      <c r="L53" s="115">
        <f>L54+L55+L56+L57</f>
        <v>17345.8</v>
      </c>
      <c r="M53" s="150">
        <f t="shared" ref="M53:M59" si="28">L53/K53*100</f>
        <v>85.388822431930834</v>
      </c>
      <c r="N53" s="5">
        <f>L53*100/L11</f>
        <v>2.2308066556638333</v>
      </c>
    </row>
    <row r="54" spans="1:14" x14ac:dyDescent="0.2">
      <c r="A54" s="80" t="s">
        <v>115</v>
      </c>
      <c r="B54" s="79" t="s">
        <v>113</v>
      </c>
      <c r="C54" s="117">
        <f t="shared" si="25"/>
        <v>30670.9</v>
      </c>
      <c r="D54" s="117">
        <f t="shared" si="26"/>
        <v>25326.9</v>
      </c>
      <c r="E54" s="117">
        <f t="shared" si="27"/>
        <v>82.576318269108512</v>
      </c>
      <c r="F54" s="117"/>
      <c r="G54" s="117">
        <v>16175.1</v>
      </c>
      <c r="H54" s="117">
        <v>13514.5</v>
      </c>
      <c r="I54" s="117">
        <f t="shared" si="21"/>
        <v>83.551260888649836</v>
      </c>
      <c r="J54" s="117"/>
      <c r="K54" s="117">
        <v>14495.8</v>
      </c>
      <c r="L54" s="117">
        <v>11812.4</v>
      </c>
      <c r="M54" s="151">
        <f t="shared" si="28"/>
        <v>81.48843113177611</v>
      </c>
      <c r="N54" s="6"/>
    </row>
    <row r="55" spans="1:14" x14ac:dyDescent="0.2">
      <c r="A55" s="80" t="s">
        <v>102</v>
      </c>
      <c r="B55" s="79" t="s">
        <v>17</v>
      </c>
      <c r="C55" s="117">
        <f t="shared" si="25"/>
        <v>25347.199999999997</v>
      </c>
      <c r="D55" s="117">
        <f t="shared" si="26"/>
        <v>22666.400000000001</v>
      </c>
      <c r="E55" s="117">
        <f t="shared" si="27"/>
        <v>89.423683878298206</v>
      </c>
      <c r="F55" s="117"/>
      <c r="G55" s="117">
        <v>19529.099999999999</v>
      </c>
      <c r="H55" s="117">
        <v>17133</v>
      </c>
      <c r="I55" s="117">
        <f t="shared" si="21"/>
        <v>87.730617386361899</v>
      </c>
      <c r="J55" s="117"/>
      <c r="K55" s="117">
        <v>5818.1</v>
      </c>
      <c r="L55" s="117">
        <v>5533.4</v>
      </c>
      <c r="M55" s="151">
        <f t="shared" si="28"/>
        <v>95.106649937264734</v>
      </c>
      <c r="N55" s="6"/>
    </row>
    <row r="56" spans="1:14" x14ac:dyDescent="0.2">
      <c r="A56" s="80" t="s">
        <v>84</v>
      </c>
      <c r="B56" s="79" t="s">
        <v>20</v>
      </c>
      <c r="C56" s="117">
        <f t="shared" si="25"/>
        <v>27080</v>
      </c>
      <c r="D56" s="117">
        <f t="shared" si="26"/>
        <v>18034.599999999999</v>
      </c>
      <c r="E56" s="117">
        <f t="shared" si="27"/>
        <v>66.597488921713435</v>
      </c>
      <c r="F56" s="117"/>
      <c r="G56" s="117">
        <v>27080</v>
      </c>
      <c r="H56" s="117">
        <v>18034.599999999999</v>
      </c>
      <c r="I56" s="117">
        <f t="shared" si="21"/>
        <v>66.597488921713435</v>
      </c>
      <c r="J56" s="117"/>
      <c r="K56" s="117"/>
      <c r="L56" s="117"/>
      <c r="M56" s="151"/>
      <c r="N56" s="6"/>
    </row>
    <row r="57" spans="1:14" ht="23.25" customHeight="1" x14ac:dyDescent="0.2">
      <c r="A57" s="80" t="s">
        <v>68</v>
      </c>
      <c r="B57" s="79" t="s">
        <v>59</v>
      </c>
      <c r="C57" s="117">
        <f t="shared" si="25"/>
        <v>3444.9</v>
      </c>
      <c r="D57" s="117">
        <f t="shared" si="26"/>
        <v>2679.3</v>
      </c>
      <c r="E57" s="117">
        <f t="shared" si="27"/>
        <v>77.775842549856307</v>
      </c>
      <c r="F57" s="117"/>
      <c r="G57" s="117">
        <v>3444.9</v>
      </c>
      <c r="H57" s="117">
        <v>2679.3</v>
      </c>
      <c r="I57" s="117">
        <f t="shared" si="21"/>
        <v>77.775842549856307</v>
      </c>
      <c r="J57" s="117"/>
      <c r="K57" s="117"/>
      <c r="L57" s="117"/>
      <c r="M57" s="151"/>
      <c r="N57" s="6"/>
    </row>
    <row r="58" spans="1:14" s="73" customFormat="1" ht="18" customHeight="1" x14ac:dyDescent="0.2">
      <c r="A58" s="76" t="s">
        <v>19</v>
      </c>
      <c r="B58" s="77" t="s">
        <v>54</v>
      </c>
      <c r="C58" s="115">
        <f t="shared" si="25"/>
        <v>126021.9</v>
      </c>
      <c r="D58" s="115">
        <f t="shared" si="26"/>
        <v>87665.1</v>
      </c>
      <c r="E58" s="115">
        <f t="shared" si="27"/>
        <v>69.563385411583241</v>
      </c>
      <c r="F58" s="5">
        <f>D58*100/D11</f>
        <v>2.55778952151578</v>
      </c>
      <c r="G58" s="115">
        <f>G59+G60+G61</f>
        <v>81298.3</v>
      </c>
      <c r="H58" s="115">
        <f>H59+H60+H61</f>
        <v>60034.7</v>
      </c>
      <c r="I58" s="115">
        <f t="shared" si="21"/>
        <v>73.844963547823255</v>
      </c>
      <c r="J58" s="5">
        <f>H58*100/H11</f>
        <v>2.0452488922095133</v>
      </c>
      <c r="K58" s="115">
        <f>K59+K60</f>
        <v>44723.6</v>
      </c>
      <c r="L58" s="115">
        <f>L59+L60</f>
        <v>27630.400000000001</v>
      </c>
      <c r="M58" s="150">
        <f t="shared" si="28"/>
        <v>61.780357574077229</v>
      </c>
      <c r="N58" s="5">
        <f>L58*100/L11</f>
        <v>3.5534873121247781</v>
      </c>
    </row>
    <row r="59" spans="1:14" x14ac:dyDescent="0.2">
      <c r="A59" s="80" t="s">
        <v>82</v>
      </c>
      <c r="B59" s="79" t="s">
        <v>58</v>
      </c>
      <c r="C59" s="117">
        <f t="shared" si="25"/>
        <v>2270.6</v>
      </c>
      <c r="D59" s="117">
        <f t="shared" si="26"/>
        <v>1605.9</v>
      </c>
      <c r="E59" s="117">
        <f t="shared" si="27"/>
        <v>70.725799348189909</v>
      </c>
      <c r="F59" s="117"/>
      <c r="G59" s="117">
        <v>842</v>
      </c>
      <c r="H59" s="117">
        <v>602</v>
      </c>
      <c r="I59" s="117">
        <f>H59/G59*100</f>
        <v>71.496437054631841</v>
      </c>
      <c r="J59" s="117"/>
      <c r="K59" s="117">
        <v>1428.6</v>
      </c>
      <c r="L59" s="117">
        <v>1003.9</v>
      </c>
      <c r="M59" s="151">
        <f t="shared" si="28"/>
        <v>70.27159456810864</v>
      </c>
      <c r="N59" s="6"/>
    </row>
    <row r="60" spans="1:14" x14ac:dyDescent="0.2">
      <c r="A60" s="80" t="s">
        <v>76</v>
      </c>
      <c r="B60" s="79" t="s">
        <v>61</v>
      </c>
      <c r="C60" s="117">
        <f t="shared" ref="C60" si="29">G60+K60</f>
        <v>70637.7</v>
      </c>
      <c r="D60" s="117">
        <f t="shared" ref="D60" si="30">H60+L60</f>
        <v>47458.5</v>
      </c>
      <c r="E60" s="117">
        <f t="shared" ref="E60:E67" si="31">D60/C60*100</f>
        <v>67.185794554465957</v>
      </c>
      <c r="F60" s="117"/>
      <c r="G60" s="117">
        <v>27342.7</v>
      </c>
      <c r="H60" s="117">
        <v>20832</v>
      </c>
      <c r="I60" s="117">
        <f t="shared" si="21"/>
        <v>76.188525639384551</v>
      </c>
      <c r="J60" s="117"/>
      <c r="K60" s="117">
        <v>43295</v>
      </c>
      <c r="L60" s="117">
        <v>26626.5</v>
      </c>
      <c r="M60" s="151">
        <f t="shared" ref="M60:M69" si="32">L60/K60*100</f>
        <v>61.500173230165146</v>
      </c>
      <c r="N60" s="6"/>
    </row>
    <row r="61" spans="1:14" x14ac:dyDescent="0.2">
      <c r="A61" s="80" t="s">
        <v>264</v>
      </c>
      <c r="B61" s="79" t="s">
        <v>265</v>
      </c>
      <c r="C61" s="117">
        <f t="shared" ref="C61" si="33">G61+K61</f>
        <v>53113.599999999999</v>
      </c>
      <c r="D61" s="117">
        <f t="shared" ref="D61" si="34">H61+L61</f>
        <v>38600.699999999997</v>
      </c>
      <c r="E61" s="117">
        <f t="shared" ref="E61" si="35">D61/C61*100</f>
        <v>72.67573653452223</v>
      </c>
      <c r="F61" s="117"/>
      <c r="G61" s="117">
        <v>53113.599999999999</v>
      </c>
      <c r="H61" s="117">
        <v>38600.699999999997</v>
      </c>
      <c r="I61" s="117">
        <f t="shared" si="21"/>
        <v>72.67573653452223</v>
      </c>
      <c r="J61" s="117"/>
      <c r="K61" s="117"/>
      <c r="L61" s="117"/>
      <c r="M61" s="151"/>
      <c r="N61" s="6"/>
    </row>
    <row r="62" spans="1:14" s="73" customFormat="1" ht="37.5" customHeight="1" x14ac:dyDescent="0.2">
      <c r="A62" s="76" t="s">
        <v>87</v>
      </c>
      <c r="B62" s="77" t="s">
        <v>38</v>
      </c>
      <c r="C62" s="115">
        <f>G62+K62</f>
        <v>206.6</v>
      </c>
      <c r="D62" s="115">
        <f>H62+L62</f>
        <v>0</v>
      </c>
      <c r="E62" s="115">
        <f t="shared" si="31"/>
        <v>0</v>
      </c>
      <c r="F62" s="5">
        <f>D62*100/D11</f>
        <v>0</v>
      </c>
      <c r="G62" s="115">
        <v>0</v>
      </c>
      <c r="H62" s="115">
        <v>0</v>
      </c>
      <c r="I62" s="115">
        <v>0</v>
      </c>
      <c r="J62" s="5">
        <f>H62*100/H11</f>
        <v>0</v>
      </c>
      <c r="K62" s="115">
        <f>K63</f>
        <v>206.6</v>
      </c>
      <c r="L62" s="115">
        <f t="shared" ref="L62" si="36">L63</f>
        <v>0</v>
      </c>
      <c r="M62" s="115">
        <f t="shared" ref="M62:N62" si="37">M63</f>
        <v>0</v>
      </c>
      <c r="N62" s="115">
        <f t="shared" si="37"/>
        <v>0</v>
      </c>
    </row>
    <row r="63" spans="1:14" ht="27.75" customHeight="1" x14ac:dyDescent="0.2">
      <c r="A63" s="80" t="s">
        <v>110</v>
      </c>
      <c r="B63" s="79" t="s">
        <v>71</v>
      </c>
      <c r="C63" s="117">
        <f>G63+K63</f>
        <v>206.6</v>
      </c>
      <c r="D63" s="117">
        <f>H63+L63</f>
        <v>0</v>
      </c>
      <c r="E63" s="117">
        <f t="shared" si="31"/>
        <v>0</v>
      </c>
      <c r="F63" s="117"/>
      <c r="G63" s="117">
        <v>0</v>
      </c>
      <c r="H63" s="117">
        <v>0</v>
      </c>
      <c r="I63" s="117">
        <v>0</v>
      </c>
      <c r="J63" s="117"/>
      <c r="K63" s="117">
        <v>206.6</v>
      </c>
      <c r="L63" s="117">
        <v>0</v>
      </c>
      <c r="M63" s="151">
        <f t="shared" si="32"/>
        <v>0</v>
      </c>
      <c r="N63" s="6"/>
    </row>
    <row r="64" spans="1:14" s="73" customFormat="1" ht="61.5" customHeight="1" x14ac:dyDescent="0.2">
      <c r="A64" s="76" t="s">
        <v>34</v>
      </c>
      <c r="B64" s="77" t="s">
        <v>106</v>
      </c>
      <c r="C64" s="115">
        <f>C65+C66+C67</f>
        <v>0</v>
      </c>
      <c r="D64" s="115">
        <f>D65+D66+D67</f>
        <v>0</v>
      </c>
      <c r="E64" s="115">
        <v>0</v>
      </c>
      <c r="F64" s="5">
        <f>D64*100/D11</f>
        <v>0</v>
      </c>
      <c r="G64" s="115">
        <f>G65+G66+G67</f>
        <v>315809.60000000003</v>
      </c>
      <c r="H64" s="115">
        <f>H65+H66+H67</f>
        <v>264873.09999999998</v>
      </c>
      <c r="I64" s="115">
        <f t="shared" ref="I64:I118" si="38">H64/G64*100</f>
        <v>83.871136279581094</v>
      </c>
      <c r="J64" s="5">
        <f>H64*100/H11</f>
        <v>9.0236382350723758</v>
      </c>
      <c r="K64" s="115"/>
      <c r="L64" s="115"/>
      <c r="M64" s="151"/>
      <c r="N64" s="5"/>
    </row>
    <row r="65" spans="1:33" ht="36" x14ac:dyDescent="0.2">
      <c r="A65" s="80" t="s">
        <v>235</v>
      </c>
      <c r="B65" s="79" t="s">
        <v>6</v>
      </c>
      <c r="C65" s="117">
        <f>G65+K65-276438.7</f>
        <v>0</v>
      </c>
      <c r="D65" s="117">
        <f>H65+L65-231022.3</f>
        <v>0</v>
      </c>
      <c r="E65" s="117">
        <v>0</v>
      </c>
      <c r="F65" s="117"/>
      <c r="G65" s="117">
        <v>276438.7</v>
      </c>
      <c r="H65" s="117">
        <v>231022.3</v>
      </c>
      <c r="I65" s="117">
        <f>H65/G65*100</f>
        <v>83.570896549578606</v>
      </c>
      <c r="J65" s="117"/>
      <c r="K65" s="117"/>
      <c r="L65" s="117"/>
      <c r="M65" s="151"/>
      <c r="N65" s="6"/>
    </row>
    <row r="66" spans="1:33" hidden="1" x14ac:dyDescent="0.2">
      <c r="A66" s="80" t="s">
        <v>234</v>
      </c>
      <c r="B66" s="79" t="s">
        <v>233</v>
      </c>
      <c r="C66" s="117">
        <v>0</v>
      </c>
      <c r="D66" s="117">
        <f>L66</f>
        <v>0</v>
      </c>
      <c r="E66" s="117" t="e">
        <f t="shared" si="31"/>
        <v>#DIV/0!</v>
      </c>
      <c r="F66" s="117"/>
      <c r="G66" s="117">
        <v>0</v>
      </c>
      <c r="H66" s="117">
        <v>0</v>
      </c>
      <c r="I66" s="117" t="e">
        <f t="shared" si="38"/>
        <v>#DIV/0!</v>
      </c>
      <c r="J66" s="117"/>
      <c r="K66" s="117"/>
      <c r="L66" s="117"/>
      <c r="M66" s="151"/>
      <c r="N66" s="6"/>
    </row>
    <row r="67" spans="1:33" ht="21" customHeight="1" x14ac:dyDescent="0.2">
      <c r="A67" s="80" t="s">
        <v>242</v>
      </c>
      <c r="B67" s="79" t="s">
        <v>241</v>
      </c>
      <c r="C67" s="117">
        <f>G67+K67-39370.9</f>
        <v>0</v>
      </c>
      <c r="D67" s="117">
        <f>H67+L67-33850.8</f>
        <v>0</v>
      </c>
      <c r="E67" s="117" t="e">
        <f t="shared" si="31"/>
        <v>#DIV/0!</v>
      </c>
      <c r="F67" s="117"/>
      <c r="G67" s="117">
        <v>39370.9</v>
      </c>
      <c r="H67" s="117">
        <v>33850.800000000003</v>
      </c>
      <c r="I67" s="117">
        <f t="shared" si="38"/>
        <v>85.979238473085445</v>
      </c>
      <c r="J67" s="117"/>
      <c r="K67" s="117"/>
      <c r="L67" s="117"/>
      <c r="M67" s="151"/>
      <c r="N67" s="6"/>
    </row>
    <row r="68" spans="1:33" s="73" customFormat="1" ht="34.5" customHeight="1" x14ac:dyDescent="0.2">
      <c r="A68" s="81" t="s">
        <v>36</v>
      </c>
      <c r="B68" s="82" t="s">
        <v>103</v>
      </c>
      <c r="C68" s="115">
        <f>G68+K68</f>
        <v>-225788.10000000018</v>
      </c>
      <c r="D68" s="115">
        <f>H68+L68</f>
        <v>103210.79999999973</v>
      </c>
      <c r="E68" s="115">
        <v>0</v>
      </c>
      <c r="F68" s="120"/>
      <c r="G68" s="115">
        <f>-G72</f>
        <v>-113426.20000000019</v>
      </c>
      <c r="H68" s="115">
        <f>-H72</f>
        <v>80528.699999999721</v>
      </c>
      <c r="I68" s="47">
        <f>H68/G68*100</f>
        <v>-70.996559877699852</v>
      </c>
      <c r="J68" s="120"/>
      <c r="K68" s="115">
        <v>-112361.9</v>
      </c>
      <c r="L68" s="115">
        <v>22682.1</v>
      </c>
      <c r="M68" s="150">
        <f>L68/K68*100</f>
        <v>-20.186646897213379</v>
      </c>
      <c r="N68" s="5"/>
    </row>
    <row r="69" spans="1:33" ht="25.5" hidden="1" customHeight="1" x14ac:dyDescent="0.2">
      <c r="A69" s="83"/>
      <c r="B69" s="84"/>
      <c r="C69" s="13"/>
      <c r="D69" s="13"/>
      <c r="E69" s="13"/>
      <c r="F69" s="50">
        <f>D69*100/D14</f>
        <v>0</v>
      </c>
      <c r="G69" s="135"/>
      <c r="H69" s="135"/>
      <c r="I69" s="136" t="e">
        <f t="shared" si="38"/>
        <v>#DIV/0!</v>
      </c>
      <c r="J69" s="135"/>
      <c r="K69" s="135"/>
      <c r="L69" s="136" t="e">
        <f>#REF!+#REF!</f>
        <v>#REF!</v>
      </c>
      <c r="M69" s="137" t="e">
        <f t="shared" si="32"/>
        <v>#REF!</v>
      </c>
      <c r="N69" s="138"/>
    </row>
    <row r="70" spans="1:33" ht="71.25" customHeight="1" x14ac:dyDescent="0.2">
      <c r="A70" s="85"/>
      <c r="B70" s="14"/>
      <c r="C70" s="14"/>
      <c r="D70" s="14"/>
      <c r="E70" s="14"/>
      <c r="F70" s="318"/>
      <c r="G70" s="139"/>
      <c r="H70" s="139"/>
      <c r="I70" s="319"/>
      <c r="J70" s="139"/>
      <c r="K70" s="139"/>
      <c r="L70" s="139"/>
      <c r="M70" s="321"/>
      <c r="N70" s="139"/>
    </row>
    <row r="71" spans="1:33" ht="18" customHeight="1" x14ac:dyDescent="0.2">
      <c r="A71" s="324" t="s">
        <v>25</v>
      </c>
      <c r="B71" s="324"/>
      <c r="C71" s="324"/>
      <c r="D71" s="15" t="s">
        <v>42</v>
      </c>
      <c r="E71" s="64" t="s">
        <v>42</v>
      </c>
      <c r="F71" s="318"/>
      <c r="G71" s="140" t="s">
        <v>42</v>
      </c>
      <c r="H71" s="141" t="s">
        <v>42</v>
      </c>
      <c r="I71" s="320"/>
      <c r="J71" s="141" t="s">
        <v>42</v>
      </c>
      <c r="K71" s="140" t="s">
        <v>42</v>
      </c>
      <c r="L71" s="140" t="s">
        <v>42</v>
      </c>
      <c r="M71" s="321"/>
      <c r="N71" s="140" t="s">
        <v>42</v>
      </c>
      <c r="O71" s="86" t="s">
        <v>42</v>
      </c>
      <c r="P71" s="86" t="s">
        <v>42</v>
      </c>
      <c r="Q71" s="86" t="s">
        <v>42</v>
      </c>
      <c r="R71" s="86" t="s">
        <v>42</v>
      </c>
      <c r="S71" s="86" t="s">
        <v>42</v>
      </c>
      <c r="T71" s="86" t="s">
        <v>42</v>
      </c>
      <c r="U71" s="86" t="s">
        <v>42</v>
      </c>
      <c r="V71" s="325"/>
      <c r="W71" s="325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 s="73" customFormat="1" ht="24" x14ac:dyDescent="0.2">
      <c r="A72" s="3" t="s">
        <v>48</v>
      </c>
      <c r="B72" s="4" t="s">
        <v>103</v>
      </c>
      <c r="C72" s="5">
        <f>G72+K72</f>
        <v>225788.10000000018</v>
      </c>
      <c r="D72" s="5">
        <f>H72+L72</f>
        <v>-103210.79999999981</v>
      </c>
      <c r="E72" s="47">
        <f>D72/C72*100</f>
        <v>-45.711355027124874</v>
      </c>
      <c r="F72" s="5"/>
      <c r="G72" s="5">
        <f>G76+G107+G101+G104</f>
        <v>113426.20000000019</v>
      </c>
      <c r="H72" s="51">
        <f>H76+H86+H107+H101</f>
        <v>-80528.699999999721</v>
      </c>
      <c r="I72" s="145">
        <f>H72/G72*100</f>
        <v>-70.996559877699852</v>
      </c>
      <c r="J72" s="51"/>
      <c r="K72" s="5">
        <f>K76+K86+K107+K101</f>
        <v>112361.9</v>
      </c>
      <c r="L72" s="5">
        <f>L76+L86+L107+L101</f>
        <v>-22682.100000000093</v>
      </c>
      <c r="M72" s="115">
        <f t="shared" ref="M72" si="39">L72/K72*100</f>
        <v>-20.186646897213464</v>
      </c>
      <c r="N72" s="5"/>
    </row>
    <row r="73" spans="1:33" x14ac:dyDescent="0.2">
      <c r="A73" s="87" t="s">
        <v>28</v>
      </c>
      <c r="B73" s="88"/>
      <c r="C73" s="16"/>
      <c r="D73" s="16"/>
      <c r="E73" s="16"/>
      <c r="F73" s="51"/>
      <c r="G73" s="142"/>
      <c r="H73" s="16"/>
      <c r="I73" s="47"/>
      <c r="J73" s="16"/>
      <c r="K73" s="16"/>
      <c r="L73" s="16"/>
      <c r="M73" s="152"/>
      <c r="N73" s="16"/>
    </row>
    <row r="74" spans="1:33" ht="18" customHeight="1" x14ac:dyDescent="0.2">
      <c r="A74" s="1" t="s">
        <v>37</v>
      </c>
      <c r="B74" s="2" t="s">
        <v>103</v>
      </c>
      <c r="C74" s="6">
        <f>G74+K74</f>
        <v>113320.4</v>
      </c>
      <c r="D74" s="6">
        <f>H74+L74</f>
        <v>0</v>
      </c>
      <c r="E74" s="48">
        <f>D74/C74*100</f>
        <v>0</v>
      </c>
      <c r="F74" s="5"/>
      <c r="G74" s="6">
        <v>90740</v>
      </c>
      <c r="H74" s="6">
        <v>0</v>
      </c>
      <c r="I74" s="48">
        <f>H74/G74*100</f>
        <v>0</v>
      </c>
      <c r="J74" s="6"/>
      <c r="K74" s="6">
        <v>22580.400000000001</v>
      </c>
      <c r="L74" s="6">
        <v>0</v>
      </c>
      <c r="M74" s="151">
        <f>L74/K74*100</f>
        <v>0</v>
      </c>
      <c r="N74" s="6"/>
    </row>
    <row r="75" spans="1:33" x14ac:dyDescent="0.2">
      <c r="A75" s="1" t="s">
        <v>91</v>
      </c>
      <c r="B75" s="2"/>
      <c r="C75" s="6"/>
      <c r="D75" s="6"/>
      <c r="E75" s="6"/>
      <c r="F75" s="5"/>
      <c r="G75" s="6"/>
      <c r="H75" s="6"/>
      <c r="I75" s="47"/>
      <c r="J75" s="6"/>
      <c r="K75" s="6"/>
      <c r="L75" s="6"/>
      <c r="M75" s="6"/>
      <c r="N75" s="6"/>
    </row>
    <row r="76" spans="1:33" s="73" customFormat="1" ht="24" x14ac:dyDescent="0.2">
      <c r="A76" s="3" t="s">
        <v>137</v>
      </c>
      <c r="B76" s="4" t="s">
        <v>40</v>
      </c>
      <c r="C76" s="5">
        <f>G76+K76</f>
        <v>117570.4</v>
      </c>
      <c r="D76" s="5">
        <f t="shared" ref="D76:D118" si="40">H76+L76</f>
        <v>0</v>
      </c>
      <c r="E76" s="47">
        <f t="shared" ref="E76:E119" si="41">D76/C76*100</f>
        <v>0</v>
      </c>
      <c r="F76" s="5"/>
      <c r="G76" s="5">
        <f>G77+G78</f>
        <v>94990</v>
      </c>
      <c r="H76" s="5">
        <f>H77+H78</f>
        <v>0</v>
      </c>
      <c r="I76" s="47">
        <f t="shared" si="38"/>
        <v>0</v>
      </c>
      <c r="J76" s="5"/>
      <c r="K76" s="5">
        <f>K77+K78</f>
        <v>22580.400000000001</v>
      </c>
      <c r="L76" s="5">
        <f>L77</f>
        <v>0</v>
      </c>
      <c r="M76" s="115">
        <f t="shared" ref="M76" si="42">L76/K76*100</f>
        <v>0</v>
      </c>
      <c r="N76" s="5"/>
    </row>
    <row r="77" spans="1:33" ht="33.75" customHeight="1" x14ac:dyDescent="0.2">
      <c r="A77" s="1" t="s">
        <v>138</v>
      </c>
      <c r="B77" s="2" t="s">
        <v>52</v>
      </c>
      <c r="C77" s="6">
        <f t="shared" ref="C77:C118" si="43">G77+K77</f>
        <v>120889.4</v>
      </c>
      <c r="D77" s="6">
        <f t="shared" si="40"/>
        <v>0</v>
      </c>
      <c r="E77" s="48">
        <f t="shared" si="41"/>
        <v>0</v>
      </c>
      <c r="F77" s="5"/>
      <c r="G77" s="6">
        <v>94990</v>
      </c>
      <c r="H77" s="6">
        <v>0</v>
      </c>
      <c r="I77" s="48">
        <f>H77/G77*100</f>
        <v>0</v>
      </c>
      <c r="J77" s="6"/>
      <c r="K77" s="6">
        <v>25899.4</v>
      </c>
      <c r="L77" s="6">
        <v>0</v>
      </c>
      <c r="M77" s="151">
        <f t="shared" ref="M77:M100" si="44">L77/K77*100</f>
        <v>0</v>
      </c>
      <c r="N77" s="6"/>
    </row>
    <row r="78" spans="1:33" ht="39.75" customHeight="1" x14ac:dyDescent="0.2">
      <c r="A78" s="1" t="s">
        <v>139</v>
      </c>
      <c r="B78" s="2" t="s">
        <v>11</v>
      </c>
      <c r="C78" s="6">
        <f t="shared" si="43"/>
        <v>-3319</v>
      </c>
      <c r="D78" s="6">
        <f t="shared" si="40"/>
        <v>0</v>
      </c>
      <c r="E78" s="48">
        <f t="shared" si="41"/>
        <v>0</v>
      </c>
      <c r="F78" s="5"/>
      <c r="G78" s="6">
        <v>0</v>
      </c>
      <c r="H78" s="6">
        <v>0</v>
      </c>
      <c r="I78" s="48">
        <v>0</v>
      </c>
      <c r="J78" s="6"/>
      <c r="K78" s="6">
        <v>-3319</v>
      </c>
      <c r="L78" s="6">
        <v>0</v>
      </c>
      <c r="M78" s="151">
        <f t="shared" si="44"/>
        <v>0</v>
      </c>
      <c r="N78" s="6"/>
    </row>
    <row r="79" spans="1:33" ht="13.5" hidden="1" customHeight="1" x14ac:dyDescent="0.2">
      <c r="A79" s="1" t="s">
        <v>140</v>
      </c>
      <c r="B79" s="2" t="s">
        <v>141</v>
      </c>
      <c r="C79" s="6">
        <f t="shared" si="43"/>
        <v>0</v>
      </c>
      <c r="D79" s="6">
        <f t="shared" si="40"/>
        <v>0</v>
      </c>
      <c r="E79" s="47" t="e">
        <f t="shared" si="41"/>
        <v>#DIV/0!</v>
      </c>
      <c r="F79" s="5">
        <f>D79*100/D24</f>
        <v>0</v>
      </c>
      <c r="G79" s="6">
        <v>0</v>
      </c>
      <c r="H79" s="6">
        <v>0</v>
      </c>
      <c r="I79" s="48" t="e">
        <f t="shared" ref="I79:I100" si="45">H79/G79*100</f>
        <v>#DIV/0!</v>
      </c>
      <c r="J79" s="6"/>
      <c r="K79" s="6"/>
      <c r="L79" s="6"/>
      <c r="M79" s="151" t="e">
        <f t="shared" si="44"/>
        <v>#DIV/0!</v>
      </c>
      <c r="N79" s="6"/>
    </row>
    <row r="80" spans="1:33" ht="23.25" hidden="1" customHeight="1" x14ac:dyDescent="0.2">
      <c r="A80" s="1" t="s">
        <v>142</v>
      </c>
      <c r="B80" s="2" t="s">
        <v>143</v>
      </c>
      <c r="C80" s="6">
        <f t="shared" si="43"/>
        <v>0</v>
      </c>
      <c r="D80" s="6">
        <f t="shared" si="40"/>
        <v>0</v>
      </c>
      <c r="E80" s="47" t="e">
        <f t="shared" si="41"/>
        <v>#DIV/0!</v>
      </c>
      <c r="F80" s="5" t="e">
        <f>D80*100/D25</f>
        <v>#DIV/0!</v>
      </c>
      <c r="G80" s="6">
        <v>0</v>
      </c>
      <c r="H80" s="6">
        <v>0</v>
      </c>
      <c r="I80" s="48" t="e">
        <f t="shared" si="45"/>
        <v>#DIV/0!</v>
      </c>
      <c r="J80" s="6"/>
      <c r="K80" s="6"/>
      <c r="L80" s="6"/>
      <c r="M80" s="151" t="e">
        <f t="shared" si="44"/>
        <v>#DIV/0!</v>
      </c>
      <c r="N80" s="6"/>
    </row>
    <row r="81" spans="1:14" ht="16.5" hidden="1" customHeight="1" x14ac:dyDescent="0.2">
      <c r="A81" s="1" t="s">
        <v>144</v>
      </c>
      <c r="B81" s="2" t="s">
        <v>145</v>
      </c>
      <c r="C81" s="6">
        <f t="shared" si="43"/>
        <v>0</v>
      </c>
      <c r="D81" s="6">
        <f t="shared" si="40"/>
        <v>0</v>
      </c>
      <c r="E81" s="47" t="e">
        <f t="shared" si="41"/>
        <v>#DIV/0!</v>
      </c>
      <c r="F81" s="5">
        <f>D81*100/D28</f>
        <v>0</v>
      </c>
      <c r="G81" s="6">
        <v>0</v>
      </c>
      <c r="H81" s="6">
        <v>0</v>
      </c>
      <c r="I81" s="48" t="e">
        <f t="shared" si="45"/>
        <v>#DIV/0!</v>
      </c>
      <c r="J81" s="6"/>
      <c r="K81" s="6"/>
      <c r="L81" s="6"/>
      <c r="M81" s="151" t="e">
        <f t="shared" si="44"/>
        <v>#DIV/0!</v>
      </c>
      <c r="N81" s="6"/>
    </row>
    <row r="82" spans="1:14" ht="15.75" hidden="1" customHeight="1" x14ac:dyDescent="0.2">
      <c r="A82" s="1" t="s">
        <v>146</v>
      </c>
      <c r="B82" s="2" t="s">
        <v>33</v>
      </c>
      <c r="C82" s="6">
        <f t="shared" si="43"/>
        <v>0</v>
      </c>
      <c r="D82" s="6">
        <f t="shared" si="40"/>
        <v>0</v>
      </c>
      <c r="E82" s="47" t="e">
        <f t="shared" si="41"/>
        <v>#DIV/0!</v>
      </c>
      <c r="F82" s="5">
        <f>D82*100/D29</f>
        <v>0</v>
      </c>
      <c r="G82" s="6">
        <v>0</v>
      </c>
      <c r="H82" s="6">
        <v>0</v>
      </c>
      <c r="I82" s="48" t="e">
        <f t="shared" si="45"/>
        <v>#DIV/0!</v>
      </c>
      <c r="J82" s="6"/>
      <c r="K82" s="6"/>
      <c r="L82" s="6"/>
      <c r="M82" s="151" t="e">
        <f t="shared" si="44"/>
        <v>#DIV/0!</v>
      </c>
      <c r="N82" s="6"/>
    </row>
    <row r="83" spans="1:14" ht="31.5" hidden="1" customHeight="1" x14ac:dyDescent="0.2">
      <c r="A83" s="1" t="s">
        <v>147</v>
      </c>
      <c r="B83" s="2" t="s">
        <v>98</v>
      </c>
      <c r="C83" s="6">
        <f t="shared" si="43"/>
        <v>0</v>
      </c>
      <c r="D83" s="6">
        <f t="shared" si="40"/>
        <v>0</v>
      </c>
      <c r="E83" s="47" t="e">
        <f t="shared" si="41"/>
        <v>#DIV/0!</v>
      </c>
      <c r="F83" s="5">
        <f>D83*100/D30</f>
        <v>0</v>
      </c>
      <c r="G83" s="6">
        <v>0</v>
      </c>
      <c r="H83" s="6">
        <v>0</v>
      </c>
      <c r="I83" s="48" t="e">
        <f t="shared" si="45"/>
        <v>#DIV/0!</v>
      </c>
      <c r="J83" s="6"/>
      <c r="K83" s="6"/>
      <c r="L83" s="6"/>
      <c r="M83" s="151" t="e">
        <f t="shared" si="44"/>
        <v>#DIV/0!</v>
      </c>
      <c r="N83" s="6"/>
    </row>
    <row r="84" spans="1:14" ht="18.75" hidden="1" customHeight="1" x14ac:dyDescent="0.2">
      <c r="A84" s="1" t="s">
        <v>148</v>
      </c>
      <c r="B84" s="2" t="s">
        <v>50</v>
      </c>
      <c r="C84" s="6">
        <f t="shared" si="43"/>
        <v>0</v>
      </c>
      <c r="D84" s="6">
        <f t="shared" si="40"/>
        <v>0</v>
      </c>
      <c r="E84" s="47" t="e">
        <f t="shared" si="41"/>
        <v>#DIV/0!</v>
      </c>
      <c r="F84" s="5" t="e">
        <f>D84*100/D31</f>
        <v>#DIV/0!</v>
      </c>
      <c r="G84" s="6">
        <v>0</v>
      </c>
      <c r="H84" s="6">
        <v>0</v>
      </c>
      <c r="I84" s="48" t="e">
        <f t="shared" si="45"/>
        <v>#DIV/0!</v>
      </c>
      <c r="J84" s="6"/>
      <c r="K84" s="6"/>
      <c r="L84" s="6"/>
      <c r="M84" s="151" t="e">
        <f t="shared" si="44"/>
        <v>#DIV/0!</v>
      </c>
      <c r="N84" s="6"/>
    </row>
    <row r="85" spans="1:14" ht="33" hidden="1" customHeight="1" x14ac:dyDescent="0.2">
      <c r="A85" s="1" t="s">
        <v>149</v>
      </c>
      <c r="B85" s="2" t="s">
        <v>150</v>
      </c>
      <c r="C85" s="6">
        <f t="shared" si="43"/>
        <v>0</v>
      </c>
      <c r="D85" s="6">
        <f t="shared" si="40"/>
        <v>0</v>
      </c>
      <c r="E85" s="47" t="e">
        <f t="shared" si="41"/>
        <v>#DIV/0!</v>
      </c>
      <c r="F85" s="5">
        <f>D85*100/D32</f>
        <v>0</v>
      </c>
      <c r="G85" s="6">
        <v>0</v>
      </c>
      <c r="H85" s="6">
        <v>0</v>
      </c>
      <c r="I85" s="48" t="e">
        <f t="shared" si="45"/>
        <v>#DIV/0!</v>
      </c>
      <c r="J85" s="6"/>
      <c r="K85" s="6"/>
      <c r="L85" s="6"/>
      <c r="M85" s="151" t="e">
        <f t="shared" si="44"/>
        <v>#DIV/0!</v>
      </c>
      <c r="N85" s="6"/>
    </row>
    <row r="86" spans="1:14" s="73" customFormat="1" ht="42.75" hidden="1" customHeight="1" x14ac:dyDescent="0.2">
      <c r="A86" s="3" t="s">
        <v>151</v>
      </c>
      <c r="B86" s="4" t="s">
        <v>46</v>
      </c>
      <c r="C86" s="5">
        <f t="shared" ref="C86:D88" si="46">G86+K86</f>
        <v>0</v>
      </c>
      <c r="D86" s="5">
        <f t="shared" si="46"/>
        <v>0</v>
      </c>
      <c r="E86" s="47" t="e">
        <f t="shared" si="41"/>
        <v>#DIV/0!</v>
      </c>
      <c r="F86" s="5"/>
      <c r="G86" s="6">
        <v>0</v>
      </c>
      <c r="H86" s="6">
        <v>0</v>
      </c>
      <c r="I86" s="48" t="e">
        <f t="shared" si="45"/>
        <v>#DIV/0!</v>
      </c>
      <c r="J86" s="5"/>
      <c r="K86" s="5">
        <v>0</v>
      </c>
      <c r="L86" s="5">
        <v>0</v>
      </c>
      <c r="M86" s="151" t="e">
        <f t="shared" si="44"/>
        <v>#DIV/0!</v>
      </c>
      <c r="N86" s="5"/>
    </row>
    <row r="87" spans="1:14" ht="42.75" hidden="1" customHeight="1" x14ac:dyDescent="0.2">
      <c r="A87" s="1" t="s">
        <v>152</v>
      </c>
      <c r="B87" s="2" t="s">
        <v>153</v>
      </c>
      <c r="C87" s="6">
        <f t="shared" si="46"/>
        <v>0</v>
      </c>
      <c r="D87" s="6">
        <f t="shared" si="46"/>
        <v>0</v>
      </c>
      <c r="E87" s="48">
        <v>0</v>
      </c>
      <c r="F87" s="5"/>
      <c r="G87" s="6">
        <v>0</v>
      </c>
      <c r="H87" s="6">
        <v>0</v>
      </c>
      <c r="I87" s="48" t="e">
        <f t="shared" si="45"/>
        <v>#DIV/0!</v>
      </c>
      <c r="J87" s="6"/>
      <c r="K87" s="6"/>
      <c r="L87" s="6"/>
      <c r="M87" s="151" t="e">
        <f t="shared" si="44"/>
        <v>#DIV/0!</v>
      </c>
      <c r="N87" s="6"/>
    </row>
    <row r="88" spans="1:14" ht="49.5" hidden="1" customHeight="1" x14ac:dyDescent="0.2">
      <c r="A88" s="1" t="s">
        <v>154</v>
      </c>
      <c r="B88" s="2" t="s">
        <v>94</v>
      </c>
      <c r="C88" s="6">
        <f t="shared" si="46"/>
        <v>0</v>
      </c>
      <c r="D88" s="6">
        <f t="shared" si="46"/>
        <v>0</v>
      </c>
      <c r="E88" s="48" t="e">
        <f t="shared" si="41"/>
        <v>#DIV/0!</v>
      </c>
      <c r="F88" s="5"/>
      <c r="G88" s="6">
        <v>0</v>
      </c>
      <c r="H88" s="6">
        <v>0</v>
      </c>
      <c r="I88" s="48" t="e">
        <f t="shared" si="45"/>
        <v>#DIV/0!</v>
      </c>
      <c r="J88" s="6"/>
      <c r="K88" s="6">
        <v>0</v>
      </c>
      <c r="L88" s="6">
        <v>0</v>
      </c>
      <c r="M88" s="151" t="e">
        <f t="shared" si="44"/>
        <v>#DIV/0!</v>
      </c>
      <c r="N88" s="6"/>
    </row>
    <row r="89" spans="1:14" ht="14.25" hidden="1" customHeight="1" x14ac:dyDescent="0.2">
      <c r="A89" s="1" t="s">
        <v>155</v>
      </c>
      <c r="B89" s="2" t="s">
        <v>153</v>
      </c>
      <c r="C89" s="6">
        <f t="shared" si="43"/>
        <v>0</v>
      </c>
      <c r="D89" s="6">
        <f t="shared" si="40"/>
        <v>0</v>
      </c>
      <c r="E89" s="47" t="e">
        <f t="shared" si="41"/>
        <v>#DIV/0!</v>
      </c>
      <c r="F89" s="5">
        <f>D89*100/D36</f>
        <v>0</v>
      </c>
      <c r="G89" s="6">
        <v>0</v>
      </c>
      <c r="H89" s="6">
        <v>0</v>
      </c>
      <c r="I89" s="48" t="e">
        <f t="shared" si="45"/>
        <v>#DIV/0!</v>
      </c>
      <c r="J89" s="6"/>
      <c r="K89" s="6"/>
      <c r="L89" s="6"/>
      <c r="M89" s="151" t="e">
        <f t="shared" si="44"/>
        <v>#DIV/0!</v>
      </c>
      <c r="N89" s="6"/>
    </row>
    <row r="90" spans="1:14" ht="21" hidden="1" customHeight="1" x14ac:dyDescent="0.2">
      <c r="A90" s="1" t="s">
        <v>156</v>
      </c>
      <c r="B90" s="2" t="s">
        <v>94</v>
      </c>
      <c r="C90" s="6">
        <f t="shared" si="43"/>
        <v>0</v>
      </c>
      <c r="D90" s="6">
        <f t="shared" si="40"/>
        <v>0</v>
      </c>
      <c r="E90" s="47" t="e">
        <f t="shared" si="41"/>
        <v>#DIV/0!</v>
      </c>
      <c r="F90" s="5">
        <f>D90*100/D37</f>
        <v>0</v>
      </c>
      <c r="G90" s="6">
        <v>0</v>
      </c>
      <c r="H90" s="6">
        <v>0</v>
      </c>
      <c r="I90" s="48" t="e">
        <f t="shared" si="45"/>
        <v>#DIV/0!</v>
      </c>
      <c r="J90" s="6"/>
      <c r="K90" s="6"/>
      <c r="L90" s="6"/>
      <c r="M90" s="151" t="e">
        <f t="shared" si="44"/>
        <v>#DIV/0!</v>
      </c>
      <c r="N90" s="6"/>
    </row>
    <row r="91" spans="1:14" ht="21.75" hidden="1" customHeight="1" x14ac:dyDescent="0.2">
      <c r="A91" s="1" t="s">
        <v>157</v>
      </c>
      <c r="B91" s="2" t="s">
        <v>158</v>
      </c>
      <c r="C91" s="6">
        <f t="shared" si="43"/>
        <v>0</v>
      </c>
      <c r="D91" s="6">
        <f t="shared" si="40"/>
        <v>0</v>
      </c>
      <c r="E91" s="47" t="e">
        <f t="shared" si="41"/>
        <v>#DIV/0!</v>
      </c>
      <c r="F91" s="5">
        <f>D91*100/D38</f>
        <v>0</v>
      </c>
      <c r="G91" s="6">
        <v>0</v>
      </c>
      <c r="H91" s="6">
        <v>0</v>
      </c>
      <c r="I91" s="48" t="e">
        <f t="shared" si="45"/>
        <v>#DIV/0!</v>
      </c>
      <c r="J91" s="6"/>
      <c r="K91" s="6"/>
      <c r="L91" s="6"/>
      <c r="M91" s="151" t="e">
        <f t="shared" si="44"/>
        <v>#DIV/0!</v>
      </c>
      <c r="N91" s="6"/>
    </row>
    <row r="92" spans="1:14" ht="48" hidden="1" customHeight="1" x14ac:dyDescent="0.2">
      <c r="A92" s="1" t="s">
        <v>159</v>
      </c>
      <c r="B92" s="2" t="s">
        <v>160</v>
      </c>
      <c r="C92" s="6">
        <f t="shared" si="43"/>
        <v>0</v>
      </c>
      <c r="D92" s="6">
        <f t="shared" si="40"/>
        <v>0</v>
      </c>
      <c r="E92" s="47" t="e">
        <f t="shared" si="41"/>
        <v>#DIV/0!</v>
      </c>
      <c r="F92" s="5">
        <f>D92*100/D39</f>
        <v>0</v>
      </c>
      <c r="G92" s="6">
        <v>0</v>
      </c>
      <c r="H92" s="6">
        <v>0</v>
      </c>
      <c r="I92" s="48" t="e">
        <f t="shared" si="45"/>
        <v>#DIV/0!</v>
      </c>
      <c r="J92" s="6"/>
      <c r="K92" s="6"/>
      <c r="L92" s="6"/>
      <c r="M92" s="151" t="e">
        <f t="shared" si="44"/>
        <v>#DIV/0!</v>
      </c>
      <c r="N92" s="6"/>
    </row>
    <row r="93" spans="1:14" ht="48" hidden="1" customHeight="1" x14ac:dyDescent="0.2">
      <c r="A93" s="1" t="s">
        <v>161</v>
      </c>
      <c r="B93" s="2" t="s">
        <v>162</v>
      </c>
      <c r="C93" s="6">
        <f t="shared" si="43"/>
        <v>0</v>
      </c>
      <c r="D93" s="6">
        <f t="shared" si="40"/>
        <v>0</v>
      </c>
      <c r="E93" s="47" t="e">
        <f t="shared" si="41"/>
        <v>#DIV/0!</v>
      </c>
      <c r="F93" s="5">
        <f>D93*100/D43</f>
        <v>0</v>
      </c>
      <c r="G93" s="6">
        <v>0</v>
      </c>
      <c r="H93" s="6">
        <v>0</v>
      </c>
      <c r="I93" s="48" t="e">
        <f t="shared" si="45"/>
        <v>#DIV/0!</v>
      </c>
      <c r="J93" s="6"/>
      <c r="K93" s="6"/>
      <c r="L93" s="6"/>
      <c r="M93" s="151" t="e">
        <f t="shared" si="44"/>
        <v>#DIV/0!</v>
      </c>
      <c r="N93" s="6"/>
    </row>
    <row r="94" spans="1:14" ht="48" hidden="1" customHeight="1" x14ac:dyDescent="0.2">
      <c r="A94" s="1" t="s">
        <v>163</v>
      </c>
      <c r="B94" s="2" t="s">
        <v>164</v>
      </c>
      <c r="C94" s="6">
        <f t="shared" si="43"/>
        <v>0</v>
      </c>
      <c r="D94" s="6">
        <f t="shared" si="40"/>
        <v>0</v>
      </c>
      <c r="E94" s="47" t="e">
        <f t="shared" si="41"/>
        <v>#DIV/0!</v>
      </c>
      <c r="F94" s="5">
        <f>D94*100/D44</f>
        <v>0</v>
      </c>
      <c r="G94" s="6">
        <v>0</v>
      </c>
      <c r="H94" s="6">
        <v>0</v>
      </c>
      <c r="I94" s="48" t="e">
        <f t="shared" si="45"/>
        <v>#DIV/0!</v>
      </c>
      <c r="J94" s="6"/>
      <c r="K94" s="6"/>
      <c r="L94" s="6"/>
      <c r="M94" s="151" t="e">
        <f t="shared" si="44"/>
        <v>#DIV/0!</v>
      </c>
      <c r="N94" s="6"/>
    </row>
    <row r="95" spans="1:14" ht="48" hidden="1" customHeight="1" x14ac:dyDescent="0.2">
      <c r="A95" s="1" t="s">
        <v>165</v>
      </c>
      <c r="B95" s="2" t="s">
        <v>166</v>
      </c>
      <c r="C95" s="6">
        <f t="shared" si="43"/>
        <v>0</v>
      </c>
      <c r="D95" s="6">
        <f t="shared" si="40"/>
        <v>0</v>
      </c>
      <c r="E95" s="47" t="e">
        <f t="shared" si="41"/>
        <v>#DIV/0!</v>
      </c>
      <c r="F95" s="5">
        <f>D95*100/D45</f>
        <v>0</v>
      </c>
      <c r="G95" s="6">
        <v>0</v>
      </c>
      <c r="H95" s="6">
        <v>0</v>
      </c>
      <c r="I95" s="48" t="e">
        <f t="shared" si="45"/>
        <v>#DIV/0!</v>
      </c>
      <c r="J95" s="6"/>
      <c r="K95" s="6"/>
      <c r="L95" s="6"/>
      <c r="M95" s="151" t="e">
        <f t="shared" si="44"/>
        <v>#DIV/0!</v>
      </c>
      <c r="N95" s="6"/>
    </row>
    <row r="96" spans="1:14" ht="48" hidden="1" customHeight="1" x14ac:dyDescent="0.2">
      <c r="A96" s="1" t="s">
        <v>167</v>
      </c>
      <c r="B96" s="2" t="s">
        <v>49</v>
      </c>
      <c r="C96" s="6">
        <f t="shared" si="43"/>
        <v>0</v>
      </c>
      <c r="D96" s="6">
        <f t="shared" si="40"/>
        <v>0</v>
      </c>
      <c r="E96" s="47" t="e">
        <f t="shared" si="41"/>
        <v>#DIV/0!</v>
      </c>
      <c r="F96" s="5">
        <f>D96*100/D48</f>
        <v>0</v>
      </c>
      <c r="G96" s="6">
        <v>0</v>
      </c>
      <c r="H96" s="6">
        <v>0</v>
      </c>
      <c r="I96" s="48" t="e">
        <f t="shared" si="45"/>
        <v>#DIV/0!</v>
      </c>
      <c r="J96" s="6"/>
      <c r="K96" s="6"/>
      <c r="L96" s="6"/>
      <c r="M96" s="151" t="e">
        <f t="shared" si="44"/>
        <v>#DIV/0!</v>
      </c>
      <c r="N96" s="6"/>
    </row>
    <row r="97" spans="1:14" ht="48" hidden="1" customHeight="1" x14ac:dyDescent="0.2">
      <c r="A97" s="1" t="s">
        <v>168</v>
      </c>
      <c r="B97" s="2" t="s">
        <v>169</v>
      </c>
      <c r="C97" s="6">
        <f t="shared" si="43"/>
        <v>0</v>
      </c>
      <c r="D97" s="6">
        <f t="shared" si="40"/>
        <v>0</v>
      </c>
      <c r="E97" s="47" t="e">
        <f t="shared" si="41"/>
        <v>#DIV/0!</v>
      </c>
      <c r="F97" s="5">
        <f>D97*100/D49</f>
        <v>0</v>
      </c>
      <c r="G97" s="6">
        <v>0</v>
      </c>
      <c r="H97" s="6">
        <v>0</v>
      </c>
      <c r="I97" s="48" t="e">
        <f t="shared" si="45"/>
        <v>#DIV/0!</v>
      </c>
      <c r="J97" s="6"/>
      <c r="K97" s="6"/>
      <c r="L97" s="6"/>
      <c r="M97" s="151" t="e">
        <f t="shared" si="44"/>
        <v>#DIV/0!</v>
      </c>
      <c r="N97" s="6"/>
    </row>
    <row r="98" spans="1:14" ht="24" hidden="1" customHeight="1" x14ac:dyDescent="0.2">
      <c r="A98" s="1" t="s">
        <v>170</v>
      </c>
      <c r="B98" s="2" t="s">
        <v>90</v>
      </c>
      <c r="C98" s="6">
        <f t="shared" si="43"/>
        <v>0</v>
      </c>
      <c r="D98" s="6">
        <f t="shared" si="40"/>
        <v>0</v>
      </c>
      <c r="E98" s="47" t="e">
        <f t="shared" si="41"/>
        <v>#DIV/0!</v>
      </c>
      <c r="F98" s="5">
        <f>D98*100/D50</f>
        <v>0</v>
      </c>
      <c r="G98" s="6">
        <v>0</v>
      </c>
      <c r="H98" s="6">
        <v>0</v>
      </c>
      <c r="I98" s="48" t="e">
        <f t="shared" si="45"/>
        <v>#DIV/0!</v>
      </c>
      <c r="J98" s="6"/>
      <c r="K98" s="6"/>
      <c r="L98" s="6"/>
      <c r="M98" s="151" t="e">
        <f t="shared" si="44"/>
        <v>#DIV/0!</v>
      </c>
      <c r="N98" s="6"/>
    </row>
    <row r="99" spans="1:14" ht="36" hidden="1" customHeight="1" x14ac:dyDescent="0.2">
      <c r="A99" s="1" t="s">
        <v>171</v>
      </c>
      <c r="B99" s="2" t="s">
        <v>172</v>
      </c>
      <c r="C99" s="6">
        <f t="shared" si="43"/>
        <v>0</v>
      </c>
      <c r="D99" s="6">
        <f t="shared" si="40"/>
        <v>0</v>
      </c>
      <c r="E99" s="47" t="e">
        <f t="shared" si="41"/>
        <v>#DIV/0!</v>
      </c>
      <c r="F99" s="5">
        <f>D99*100/D51</f>
        <v>0</v>
      </c>
      <c r="G99" s="6">
        <v>0</v>
      </c>
      <c r="H99" s="6">
        <v>0</v>
      </c>
      <c r="I99" s="48" t="e">
        <f t="shared" si="45"/>
        <v>#DIV/0!</v>
      </c>
      <c r="J99" s="6"/>
      <c r="K99" s="6"/>
      <c r="L99" s="6"/>
      <c r="M99" s="151" t="e">
        <f t="shared" si="44"/>
        <v>#DIV/0!</v>
      </c>
      <c r="N99" s="6"/>
    </row>
    <row r="100" spans="1:14" ht="36" hidden="1" customHeight="1" x14ac:dyDescent="0.2">
      <c r="A100" s="1" t="s">
        <v>173</v>
      </c>
      <c r="B100" s="2" t="s">
        <v>174</v>
      </c>
      <c r="C100" s="6">
        <f t="shared" si="43"/>
        <v>0</v>
      </c>
      <c r="D100" s="6">
        <f t="shared" si="40"/>
        <v>0</v>
      </c>
      <c r="E100" s="47" t="e">
        <f t="shared" si="41"/>
        <v>#DIV/0!</v>
      </c>
      <c r="F100" s="5">
        <f>D100*100/D52</f>
        <v>0</v>
      </c>
      <c r="G100" s="6">
        <v>0</v>
      </c>
      <c r="H100" s="6">
        <v>0</v>
      </c>
      <c r="I100" s="48" t="e">
        <f t="shared" si="45"/>
        <v>#DIV/0!</v>
      </c>
      <c r="J100" s="6"/>
      <c r="K100" s="6"/>
      <c r="L100" s="6"/>
      <c r="M100" s="151" t="e">
        <f t="shared" si="44"/>
        <v>#DIV/0!</v>
      </c>
      <c r="N100" s="6"/>
    </row>
    <row r="101" spans="1:14" s="73" customFormat="1" ht="36" x14ac:dyDescent="0.2">
      <c r="A101" s="3" t="s">
        <v>151</v>
      </c>
      <c r="B101" s="4" t="s">
        <v>46</v>
      </c>
      <c r="C101" s="5">
        <f>C103+C102</f>
        <v>0</v>
      </c>
      <c r="D101" s="5">
        <f>D103+D102</f>
        <v>0</v>
      </c>
      <c r="E101" s="47">
        <v>0</v>
      </c>
      <c r="F101" s="5"/>
      <c r="G101" s="6">
        <v>0</v>
      </c>
      <c r="H101" s="6">
        <v>0</v>
      </c>
      <c r="I101" s="48">
        <v>0</v>
      </c>
      <c r="J101" s="47"/>
      <c r="K101" s="47">
        <f>K102+K103</f>
        <v>0</v>
      </c>
      <c r="L101" s="47">
        <f>L102+L103</f>
        <v>0</v>
      </c>
      <c r="M101" s="151">
        <v>0</v>
      </c>
      <c r="N101" s="47"/>
    </row>
    <row r="102" spans="1:14" s="73" customFormat="1" ht="36" x14ac:dyDescent="0.2">
      <c r="A102" s="1" t="s">
        <v>152</v>
      </c>
      <c r="B102" s="2" t="s">
        <v>153</v>
      </c>
      <c r="C102" s="6">
        <f t="shared" ref="C102:C103" si="47">G102+K102</f>
        <v>0</v>
      </c>
      <c r="D102" s="6">
        <f t="shared" ref="D102:D103" si="48">H102+L102</f>
        <v>0</v>
      </c>
      <c r="E102" s="48">
        <v>0</v>
      </c>
      <c r="F102" s="5"/>
      <c r="G102" s="6">
        <v>0</v>
      </c>
      <c r="H102" s="6">
        <v>0</v>
      </c>
      <c r="I102" s="48">
        <v>0</v>
      </c>
      <c r="J102" s="47"/>
      <c r="K102" s="47"/>
      <c r="L102" s="47"/>
      <c r="M102" s="151"/>
      <c r="N102" s="47"/>
    </row>
    <row r="103" spans="1:14" s="73" customFormat="1" ht="48" x14ac:dyDescent="0.2">
      <c r="A103" s="1" t="s">
        <v>154</v>
      </c>
      <c r="B103" s="2" t="s">
        <v>94</v>
      </c>
      <c r="C103" s="6">
        <f t="shared" si="47"/>
        <v>0</v>
      </c>
      <c r="D103" s="6">
        <f t="shared" si="48"/>
        <v>0</v>
      </c>
      <c r="E103" s="48">
        <v>0</v>
      </c>
      <c r="F103" s="5"/>
      <c r="G103" s="6">
        <v>0</v>
      </c>
      <c r="H103" s="6">
        <v>0</v>
      </c>
      <c r="I103" s="48">
        <v>0</v>
      </c>
      <c r="J103" s="47"/>
      <c r="K103" s="48">
        <v>0</v>
      </c>
      <c r="L103" s="48">
        <v>0</v>
      </c>
      <c r="M103" s="151">
        <v>0</v>
      </c>
      <c r="N103" s="47"/>
    </row>
    <row r="104" spans="1:14" s="73" customFormat="1" ht="24" x14ac:dyDescent="0.2">
      <c r="A104" s="3" t="s">
        <v>175</v>
      </c>
      <c r="B104" s="4" t="s">
        <v>83</v>
      </c>
      <c r="C104" s="5">
        <f>C105+C106</f>
        <v>-4250</v>
      </c>
      <c r="D104" s="5">
        <v>0</v>
      </c>
      <c r="E104" s="47">
        <f>D104/C104*100</f>
        <v>0</v>
      </c>
      <c r="F104" s="5"/>
      <c r="G104" s="5">
        <f>G105+G106</f>
        <v>-4250</v>
      </c>
      <c r="H104" s="5">
        <f t="shared" ref="H104" si="49">H105+H106</f>
        <v>0</v>
      </c>
      <c r="I104" s="47">
        <f>H104/G104*100</f>
        <v>0</v>
      </c>
      <c r="J104" s="47"/>
      <c r="K104" s="47"/>
      <c r="L104" s="47"/>
      <c r="M104" s="47"/>
      <c r="N104" s="47"/>
    </row>
    <row r="105" spans="1:14" ht="53.25" customHeight="1" x14ac:dyDescent="0.2">
      <c r="A105" s="1" t="s">
        <v>176</v>
      </c>
      <c r="B105" s="2" t="s">
        <v>114</v>
      </c>
      <c r="C105" s="6">
        <f>G105+K105</f>
        <v>-4500</v>
      </c>
      <c r="D105" s="6">
        <f>-H105+L105</f>
        <v>0</v>
      </c>
      <c r="E105" s="48">
        <f t="shared" si="41"/>
        <v>0</v>
      </c>
      <c r="F105" s="5"/>
      <c r="G105" s="6">
        <v>-4500</v>
      </c>
      <c r="H105" s="6">
        <v>0</v>
      </c>
      <c r="I105" s="48">
        <f t="shared" si="38"/>
        <v>0</v>
      </c>
      <c r="J105" s="6"/>
      <c r="K105" s="6"/>
      <c r="L105" s="6"/>
      <c r="M105" s="47"/>
      <c r="N105" s="6"/>
    </row>
    <row r="106" spans="1:14" ht="54.75" customHeight="1" x14ac:dyDescent="0.2">
      <c r="A106" s="1" t="s">
        <v>177</v>
      </c>
      <c r="B106" s="2" t="s">
        <v>80</v>
      </c>
      <c r="C106" s="6">
        <f>G106+K106</f>
        <v>250</v>
      </c>
      <c r="D106" s="6">
        <f>H106+L106</f>
        <v>0</v>
      </c>
      <c r="E106" s="48">
        <f t="shared" si="41"/>
        <v>0</v>
      </c>
      <c r="F106" s="5"/>
      <c r="G106" s="6">
        <v>250</v>
      </c>
      <c r="H106" s="6">
        <v>0</v>
      </c>
      <c r="I106" s="48">
        <f t="shared" si="38"/>
        <v>0</v>
      </c>
      <c r="J106" s="6"/>
      <c r="K106" s="6"/>
      <c r="L106" s="6"/>
      <c r="M106" s="47"/>
      <c r="N106" s="6"/>
    </row>
    <row r="107" spans="1:14" s="89" customFormat="1" ht="33" customHeight="1" x14ac:dyDescent="0.25">
      <c r="A107" s="3" t="s">
        <v>249</v>
      </c>
      <c r="B107" s="4" t="s">
        <v>81</v>
      </c>
      <c r="C107" s="5">
        <f>G107+K107</f>
        <v>112467.70000000019</v>
      </c>
      <c r="D107" s="5">
        <f>H107+L107</f>
        <v>-103210.79999999981</v>
      </c>
      <c r="E107" s="47">
        <f>D107/C107*100</f>
        <v>-91.769281313656847</v>
      </c>
      <c r="F107" s="5"/>
      <c r="G107" s="5">
        <f>G108+G119</f>
        <v>22686.200000000186</v>
      </c>
      <c r="H107" s="5">
        <f>H108+H119</f>
        <v>-80528.699999999721</v>
      </c>
      <c r="I107" s="47">
        <f>H107/G107*100</f>
        <v>-354.96777776797813</v>
      </c>
      <c r="J107" s="5"/>
      <c r="K107" s="5">
        <f>K108+K119</f>
        <v>89781.5</v>
      </c>
      <c r="L107" s="5">
        <f>L108+L119</f>
        <v>-22682.100000000093</v>
      </c>
      <c r="M107" s="150">
        <f>L107/K107*100</f>
        <v>-25.263667904858011</v>
      </c>
      <c r="N107" s="5"/>
    </row>
    <row r="108" spans="1:14" ht="14.25" customHeight="1" x14ac:dyDescent="0.2">
      <c r="A108" s="1" t="s">
        <v>225</v>
      </c>
      <c r="B108" s="2" t="s">
        <v>178</v>
      </c>
      <c r="C108" s="6">
        <f>G108+K108+341178.9</f>
        <v>-4858630.1999999993</v>
      </c>
      <c r="D108" s="6">
        <f>H108+L108-(-286928.8)</f>
        <v>-3566555.8</v>
      </c>
      <c r="E108" s="48">
        <f t="shared" si="41"/>
        <v>73.406611600117259</v>
      </c>
      <c r="F108" s="5"/>
      <c r="G108" s="6">
        <v>-4154040.3</v>
      </c>
      <c r="H108" s="146">
        <v>-3038617.3</v>
      </c>
      <c r="I108" s="48">
        <f>H108/G108*100</f>
        <v>73.148479084326652</v>
      </c>
      <c r="J108" s="6"/>
      <c r="K108" s="6">
        <v>-1045768.8</v>
      </c>
      <c r="L108" s="6">
        <v>-814867.3</v>
      </c>
      <c r="M108" s="151">
        <f t="shared" ref="M108:M119" si="50">L108/K108*100</f>
        <v>77.920406499027322</v>
      </c>
      <c r="N108" s="6"/>
    </row>
    <row r="109" spans="1:14" ht="0.75" hidden="1" customHeight="1" x14ac:dyDescent="0.2">
      <c r="A109" s="1" t="s">
        <v>179</v>
      </c>
      <c r="B109" s="2" t="s">
        <v>89</v>
      </c>
      <c r="C109" s="6">
        <f t="shared" si="43"/>
        <v>-2681025.6</v>
      </c>
      <c r="D109" s="6">
        <f t="shared" si="40"/>
        <v>0</v>
      </c>
      <c r="E109" s="48">
        <f t="shared" si="41"/>
        <v>0</v>
      </c>
      <c r="F109" s="5">
        <f>D109*100/D58</f>
        <v>0</v>
      </c>
      <c r="G109" s="6">
        <v>-2681025.6</v>
      </c>
      <c r="H109" s="146"/>
      <c r="I109" s="48">
        <f t="shared" si="38"/>
        <v>0</v>
      </c>
      <c r="J109" s="6"/>
      <c r="K109" s="6"/>
      <c r="L109" s="6"/>
      <c r="M109" s="151" t="e">
        <f t="shared" si="50"/>
        <v>#DIV/0!</v>
      </c>
      <c r="N109" s="6"/>
    </row>
    <row r="110" spans="1:14" ht="24" hidden="1" customHeight="1" x14ac:dyDescent="0.2">
      <c r="A110" s="1" t="s">
        <v>180</v>
      </c>
      <c r="B110" s="2" t="s">
        <v>65</v>
      </c>
      <c r="C110" s="6">
        <f t="shared" si="43"/>
        <v>-2681025.6</v>
      </c>
      <c r="D110" s="6">
        <f t="shared" si="40"/>
        <v>0</v>
      </c>
      <c r="E110" s="48">
        <f t="shared" si="41"/>
        <v>0</v>
      </c>
      <c r="F110" s="5">
        <f>D110*100/D59</f>
        <v>0</v>
      </c>
      <c r="G110" s="6">
        <v>-2681025.6</v>
      </c>
      <c r="H110" s="146"/>
      <c r="I110" s="48">
        <f t="shared" si="38"/>
        <v>0</v>
      </c>
      <c r="J110" s="6"/>
      <c r="K110" s="6"/>
      <c r="L110" s="6"/>
      <c r="M110" s="151" t="e">
        <f t="shared" si="50"/>
        <v>#DIV/0!</v>
      </c>
      <c r="N110" s="6"/>
    </row>
    <row r="111" spans="1:14" ht="36" hidden="1" customHeight="1" x14ac:dyDescent="0.2">
      <c r="A111" s="1" t="s">
        <v>181</v>
      </c>
      <c r="B111" s="2" t="s">
        <v>182</v>
      </c>
      <c r="C111" s="6">
        <f t="shared" si="43"/>
        <v>-2681025.6</v>
      </c>
      <c r="D111" s="6">
        <f t="shared" si="40"/>
        <v>0</v>
      </c>
      <c r="E111" s="48">
        <f t="shared" si="41"/>
        <v>0</v>
      </c>
      <c r="F111" s="5">
        <f>D111*100/D60</f>
        <v>0</v>
      </c>
      <c r="G111" s="6">
        <v>-2681025.6</v>
      </c>
      <c r="H111" s="146"/>
      <c r="I111" s="48">
        <f t="shared" si="38"/>
        <v>0</v>
      </c>
      <c r="J111" s="6"/>
      <c r="K111" s="6"/>
      <c r="L111" s="6"/>
      <c r="M111" s="151" t="e">
        <f t="shared" si="50"/>
        <v>#DIV/0!</v>
      </c>
      <c r="N111" s="6"/>
    </row>
    <row r="112" spans="1:14" ht="24" hidden="1" customHeight="1" x14ac:dyDescent="0.2">
      <c r="A112" s="1" t="s">
        <v>183</v>
      </c>
      <c r="B112" s="2" t="s">
        <v>184</v>
      </c>
      <c r="C112" s="6">
        <f t="shared" si="43"/>
        <v>-2681025.6</v>
      </c>
      <c r="D112" s="6">
        <f t="shared" si="40"/>
        <v>0</v>
      </c>
      <c r="E112" s="48">
        <f t="shared" si="41"/>
        <v>0</v>
      </c>
      <c r="F112" s="5" t="e">
        <f t="shared" ref="F112:F115" si="51">D112*100/D62</f>
        <v>#DIV/0!</v>
      </c>
      <c r="G112" s="6">
        <v>-2681025.6</v>
      </c>
      <c r="H112" s="146"/>
      <c r="I112" s="48">
        <f t="shared" si="38"/>
        <v>0</v>
      </c>
      <c r="J112" s="6"/>
      <c r="K112" s="6"/>
      <c r="L112" s="6"/>
      <c r="M112" s="151" t="e">
        <f t="shared" si="50"/>
        <v>#DIV/0!</v>
      </c>
      <c r="N112" s="6"/>
    </row>
    <row r="113" spans="1:14" ht="24" hidden="1" customHeight="1" x14ac:dyDescent="0.2">
      <c r="A113" s="1" t="s">
        <v>185</v>
      </c>
      <c r="B113" s="2" t="s">
        <v>30</v>
      </c>
      <c r="C113" s="6">
        <f t="shared" si="43"/>
        <v>-2681025.6</v>
      </c>
      <c r="D113" s="6">
        <f t="shared" si="40"/>
        <v>0</v>
      </c>
      <c r="E113" s="48">
        <f t="shared" si="41"/>
        <v>0</v>
      </c>
      <c r="F113" s="5" t="e">
        <f t="shared" si="51"/>
        <v>#DIV/0!</v>
      </c>
      <c r="G113" s="6">
        <v>-2681025.6</v>
      </c>
      <c r="H113" s="146"/>
      <c r="I113" s="48">
        <f t="shared" si="38"/>
        <v>0</v>
      </c>
      <c r="J113" s="6"/>
      <c r="K113" s="6"/>
      <c r="L113" s="6"/>
      <c r="M113" s="151" t="e">
        <f t="shared" si="50"/>
        <v>#DIV/0!</v>
      </c>
      <c r="N113" s="6"/>
    </row>
    <row r="114" spans="1:14" ht="18.75" hidden="1" customHeight="1" x14ac:dyDescent="0.2">
      <c r="A114" s="1" t="s">
        <v>186</v>
      </c>
      <c r="B114" s="2" t="s">
        <v>187</v>
      </c>
      <c r="C114" s="6">
        <f t="shared" si="43"/>
        <v>-2681025.6</v>
      </c>
      <c r="D114" s="6">
        <f t="shared" si="40"/>
        <v>0</v>
      </c>
      <c r="E114" s="48">
        <f t="shared" si="41"/>
        <v>0</v>
      </c>
      <c r="F114" s="5" t="e">
        <f t="shared" si="51"/>
        <v>#DIV/0!</v>
      </c>
      <c r="G114" s="6">
        <v>-2681025.6</v>
      </c>
      <c r="H114" s="146"/>
      <c r="I114" s="48">
        <f t="shared" si="38"/>
        <v>0</v>
      </c>
      <c r="J114" s="6"/>
      <c r="K114" s="6"/>
      <c r="L114" s="6"/>
      <c r="M114" s="151" t="e">
        <f t="shared" si="50"/>
        <v>#DIV/0!</v>
      </c>
      <c r="N114" s="6"/>
    </row>
    <row r="115" spans="1:14" ht="24" hidden="1" customHeight="1" x14ac:dyDescent="0.2">
      <c r="A115" s="1" t="s">
        <v>188</v>
      </c>
      <c r="B115" s="2" t="s">
        <v>47</v>
      </c>
      <c r="C115" s="6">
        <f t="shared" si="43"/>
        <v>-2681025.6</v>
      </c>
      <c r="D115" s="6">
        <f t="shared" si="40"/>
        <v>0</v>
      </c>
      <c r="E115" s="48">
        <f t="shared" si="41"/>
        <v>0</v>
      </c>
      <c r="F115" s="5" t="e">
        <f t="shared" si="51"/>
        <v>#DIV/0!</v>
      </c>
      <c r="G115" s="6">
        <v>-2681025.6</v>
      </c>
      <c r="H115" s="146"/>
      <c r="I115" s="48">
        <f t="shared" si="38"/>
        <v>0</v>
      </c>
      <c r="J115" s="6"/>
      <c r="K115" s="6"/>
      <c r="L115" s="6"/>
      <c r="M115" s="151" t="e">
        <f t="shared" si="50"/>
        <v>#DIV/0!</v>
      </c>
      <c r="N115" s="6"/>
    </row>
    <row r="116" spans="1:14" ht="24" hidden="1" customHeight="1" x14ac:dyDescent="0.2">
      <c r="A116" s="1" t="s">
        <v>189</v>
      </c>
      <c r="B116" s="2" t="s">
        <v>190</v>
      </c>
      <c r="C116" s="6">
        <f t="shared" si="43"/>
        <v>-2681025.6</v>
      </c>
      <c r="D116" s="6">
        <f t="shared" si="40"/>
        <v>0</v>
      </c>
      <c r="E116" s="48">
        <f t="shared" si="41"/>
        <v>0</v>
      </c>
      <c r="F116" s="5">
        <f>D116*100/D68</f>
        <v>0</v>
      </c>
      <c r="G116" s="6">
        <v>-2681025.6</v>
      </c>
      <c r="H116" s="146"/>
      <c r="I116" s="48">
        <f t="shared" si="38"/>
        <v>0</v>
      </c>
      <c r="J116" s="6"/>
      <c r="K116" s="6"/>
      <c r="L116" s="6"/>
      <c r="M116" s="151" t="e">
        <f t="shared" si="50"/>
        <v>#DIV/0!</v>
      </c>
      <c r="N116" s="6"/>
    </row>
    <row r="117" spans="1:14" ht="48" hidden="1" customHeight="1" x14ac:dyDescent="0.2">
      <c r="A117" s="1" t="s">
        <v>191</v>
      </c>
      <c r="B117" s="2" t="s">
        <v>192</v>
      </c>
      <c r="C117" s="6">
        <f t="shared" si="43"/>
        <v>-2681025.6</v>
      </c>
      <c r="D117" s="6">
        <f t="shared" si="40"/>
        <v>0</v>
      </c>
      <c r="E117" s="48">
        <f t="shared" si="41"/>
        <v>0</v>
      </c>
      <c r="F117" s="5" t="e">
        <f>D117*100/D69</f>
        <v>#DIV/0!</v>
      </c>
      <c r="G117" s="6">
        <v>-2681025.6</v>
      </c>
      <c r="H117" s="146"/>
      <c r="I117" s="48">
        <f t="shared" si="38"/>
        <v>0</v>
      </c>
      <c r="J117" s="6"/>
      <c r="K117" s="6"/>
      <c r="L117" s="6"/>
      <c r="M117" s="151" t="e">
        <f t="shared" si="50"/>
        <v>#DIV/0!</v>
      </c>
      <c r="N117" s="6"/>
    </row>
    <row r="118" spans="1:14" ht="72" hidden="1" customHeight="1" x14ac:dyDescent="0.2">
      <c r="A118" s="1" t="s">
        <v>193</v>
      </c>
      <c r="B118" s="2" t="s">
        <v>194</v>
      </c>
      <c r="C118" s="6">
        <f t="shared" si="43"/>
        <v>-2681025.6</v>
      </c>
      <c r="D118" s="6">
        <f t="shared" si="40"/>
        <v>0</v>
      </c>
      <c r="E118" s="48">
        <f t="shared" si="41"/>
        <v>0</v>
      </c>
      <c r="F118" s="5" t="e">
        <f>D118*100/D70</f>
        <v>#DIV/0!</v>
      </c>
      <c r="G118" s="6">
        <v>-2681025.6</v>
      </c>
      <c r="H118" s="146"/>
      <c r="I118" s="48">
        <f t="shared" si="38"/>
        <v>0</v>
      </c>
      <c r="J118" s="6"/>
      <c r="K118" s="6"/>
      <c r="L118" s="6"/>
      <c r="M118" s="151" t="e">
        <f t="shared" si="50"/>
        <v>#DIV/0!</v>
      </c>
      <c r="N118" s="6"/>
    </row>
    <row r="119" spans="1:14" ht="16.5" customHeight="1" x14ac:dyDescent="0.2">
      <c r="A119" s="1" t="s">
        <v>195</v>
      </c>
      <c r="B119" s="2" t="s">
        <v>196</v>
      </c>
      <c r="C119" s="6">
        <f>G119+K119-341178.9</f>
        <v>4971097.8999999994</v>
      </c>
      <c r="D119" s="6">
        <f>H119+L119-286928.8</f>
        <v>3463345</v>
      </c>
      <c r="E119" s="48">
        <f t="shared" si="41"/>
        <v>69.669619662891776</v>
      </c>
      <c r="F119" s="5"/>
      <c r="G119" s="6">
        <v>4176726.5</v>
      </c>
      <c r="H119" s="146">
        <v>2958088.6</v>
      </c>
      <c r="I119" s="48">
        <f>H119/G119*100</f>
        <v>70.823133858537304</v>
      </c>
      <c r="J119" s="6"/>
      <c r="K119" s="6">
        <v>1135550.3</v>
      </c>
      <c r="L119" s="6">
        <v>792185.2</v>
      </c>
      <c r="M119" s="151">
        <f t="shared" si="50"/>
        <v>69.762228938691663</v>
      </c>
      <c r="N119" s="6"/>
    </row>
    <row r="120" spans="1:14" x14ac:dyDescent="0.2">
      <c r="A120" s="90"/>
      <c r="B120" s="17"/>
      <c r="C120" s="17"/>
      <c r="D120" s="17"/>
      <c r="E120" s="17"/>
      <c r="F120" s="17"/>
      <c r="G120" s="128"/>
      <c r="H120" s="128"/>
      <c r="I120" s="17"/>
      <c r="J120" s="17"/>
      <c r="K120" s="106"/>
      <c r="L120" s="106"/>
      <c r="M120" s="106"/>
      <c r="N120" s="106"/>
    </row>
    <row r="121" spans="1:14" x14ac:dyDescent="0.2">
      <c r="G121" s="129"/>
      <c r="H121" s="129"/>
      <c r="K121" s="107"/>
      <c r="L121" s="107"/>
      <c r="M121" s="107"/>
      <c r="N121" s="107"/>
    </row>
    <row r="122" spans="1:14" ht="16.5" customHeight="1" x14ac:dyDescent="0.2">
      <c r="A122" s="91" t="s">
        <v>268</v>
      </c>
      <c r="C122" s="7" t="s">
        <v>269</v>
      </c>
      <c r="G122" s="129"/>
      <c r="H122" s="129"/>
      <c r="K122" s="107"/>
      <c r="L122" s="107"/>
      <c r="M122" s="107"/>
      <c r="N122" s="107"/>
    </row>
    <row r="123" spans="1:14" x14ac:dyDescent="0.2">
      <c r="G123" s="129"/>
    </row>
    <row r="124" spans="1:14" x14ac:dyDescent="0.2">
      <c r="C124" s="18"/>
      <c r="D124" s="18"/>
    </row>
    <row r="125" spans="1:14" ht="13.5" customHeight="1" x14ac:dyDescent="0.2">
      <c r="A125" s="91" t="s">
        <v>267</v>
      </c>
      <c r="C125" s="18"/>
      <c r="D125" s="18"/>
    </row>
    <row r="126" spans="1:14" x14ac:dyDescent="0.2">
      <c r="C126" s="18"/>
      <c r="D126" s="18"/>
    </row>
  </sheetData>
  <mergeCells count="18">
    <mergeCell ref="A71:C71"/>
    <mergeCell ref="V71:W71"/>
    <mergeCell ref="K8:N8"/>
    <mergeCell ref="A2:L2"/>
    <mergeCell ref="A3:L3"/>
    <mergeCell ref="C5:E5"/>
    <mergeCell ref="A6:D6"/>
    <mergeCell ref="E6:G6"/>
    <mergeCell ref="A7:B7"/>
    <mergeCell ref="A8:A9"/>
    <mergeCell ref="B8:B9"/>
    <mergeCell ref="G8:J8"/>
    <mergeCell ref="C8:F8"/>
    <mergeCell ref="F70:F71"/>
    <mergeCell ref="I70:I71"/>
    <mergeCell ref="M70:M71"/>
    <mergeCell ref="G7:H7"/>
    <mergeCell ref="G1:H1"/>
  </mergeCells>
  <printOptions horizontalCentered="1"/>
  <pageMargins left="0" right="0" top="0.19685039370078741" bottom="0" header="0" footer="0"/>
  <pageSetup paperSize="9" scale="7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zoomScaleSheetLayoutView="85" workbookViewId="0">
      <selection activeCell="M1" sqref="M1:R1048576"/>
    </sheetView>
  </sheetViews>
  <sheetFormatPr defaultRowHeight="15" x14ac:dyDescent="0.25"/>
  <cols>
    <col min="1" max="1" width="27.5703125" style="24" customWidth="1"/>
    <col min="2" max="2" width="13.7109375" style="24" customWidth="1"/>
    <col min="3" max="3" width="13.5703125" style="24" customWidth="1"/>
    <col min="4" max="4" width="12.5703125" style="24" customWidth="1"/>
    <col min="5" max="5" width="11.28515625" style="24" customWidth="1"/>
    <col min="6" max="6" width="14.140625" style="109" customWidth="1"/>
    <col min="7" max="7" width="12.28515625" style="109" customWidth="1"/>
    <col min="8" max="8" width="10.5703125" style="109" customWidth="1"/>
    <col min="9" max="9" width="12.7109375" style="109" customWidth="1"/>
    <col min="10" max="10" width="12.85546875" style="109" customWidth="1"/>
    <col min="11" max="11" width="12.5703125" style="109" customWidth="1"/>
    <col min="12" max="12" width="2.140625" style="24" customWidth="1"/>
    <col min="13" max="13" width="24.7109375" style="24" customWidth="1"/>
    <col min="14" max="14" width="29.42578125" style="24" customWidth="1"/>
    <col min="15" max="15" width="16.5703125" style="24" customWidth="1"/>
    <col min="16" max="16" width="13.5703125" style="24" customWidth="1"/>
    <col min="17" max="16384" width="9.140625" style="24"/>
  </cols>
  <sheetData>
    <row r="1" spans="1:16" ht="15.75" x14ac:dyDescent="0.25">
      <c r="A1" s="21" t="s">
        <v>271</v>
      </c>
      <c r="B1" s="22"/>
      <c r="C1" s="23"/>
      <c r="D1" s="23"/>
      <c r="E1" s="23"/>
      <c r="F1" s="108"/>
      <c r="G1" s="108"/>
      <c r="H1" s="108"/>
      <c r="I1" s="108"/>
      <c r="J1" s="108"/>
      <c r="K1" s="108"/>
      <c r="L1" s="23"/>
    </row>
    <row r="2" spans="1:16" ht="15.75" x14ac:dyDescent="0.25">
      <c r="A2" s="25" t="s">
        <v>240</v>
      </c>
      <c r="B2" s="26"/>
      <c r="C2" s="23"/>
      <c r="D2" s="23"/>
      <c r="E2" s="23"/>
      <c r="F2" s="339"/>
      <c r="G2" s="339"/>
      <c r="H2" s="108"/>
      <c r="I2" s="23"/>
      <c r="J2" s="23"/>
      <c r="K2" s="98" t="s">
        <v>197</v>
      </c>
      <c r="L2" s="23"/>
    </row>
    <row r="3" spans="1:16" s="28" customFormat="1" ht="20.25" customHeight="1" x14ac:dyDescent="0.25">
      <c r="A3" s="349"/>
      <c r="B3" s="350"/>
      <c r="C3" s="340" t="s">
        <v>130</v>
      </c>
      <c r="D3" s="341"/>
      <c r="E3" s="342"/>
      <c r="F3" s="340" t="s">
        <v>126</v>
      </c>
      <c r="G3" s="341"/>
      <c r="H3" s="342"/>
      <c r="I3" s="340" t="s">
        <v>127</v>
      </c>
      <c r="J3" s="341"/>
      <c r="K3" s="342"/>
      <c r="L3" s="27"/>
    </row>
    <row r="4" spans="1:16" ht="33.75" x14ac:dyDescent="0.25">
      <c r="A4" s="345" t="s">
        <v>198</v>
      </c>
      <c r="B4" s="346"/>
      <c r="C4" s="29" t="s">
        <v>199</v>
      </c>
      <c r="D4" s="29" t="s">
        <v>200</v>
      </c>
      <c r="E4" s="29" t="s">
        <v>128</v>
      </c>
      <c r="F4" s="29" t="s">
        <v>201</v>
      </c>
      <c r="G4" s="29" t="s">
        <v>202</v>
      </c>
      <c r="H4" s="29" t="s">
        <v>128</v>
      </c>
      <c r="I4" s="29" t="s">
        <v>203</v>
      </c>
      <c r="J4" s="29" t="s">
        <v>204</v>
      </c>
      <c r="K4" s="29" t="s">
        <v>128</v>
      </c>
      <c r="L4" s="30"/>
      <c r="M4" s="31"/>
    </row>
    <row r="5" spans="1:16" x14ac:dyDescent="0.2">
      <c r="A5" s="347">
        <v>1</v>
      </c>
      <c r="B5" s="348"/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  <c r="L5" s="33"/>
      <c r="O5" s="44"/>
      <c r="P5" s="44"/>
    </row>
    <row r="6" spans="1:16" ht="37.5" customHeight="1" x14ac:dyDescent="0.25">
      <c r="A6" s="351" t="s">
        <v>254</v>
      </c>
      <c r="B6" s="352"/>
      <c r="C6" s="52">
        <f>F6+I6</f>
        <v>2268118.6</v>
      </c>
      <c r="D6" s="52">
        <f>G6+J6</f>
        <v>1721732</v>
      </c>
      <c r="E6" s="118">
        <f t="shared" ref="E6:E10" si="0">D6/C6*100</f>
        <v>75.910139796040639</v>
      </c>
      <c r="F6" s="147">
        <v>1954418</v>
      </c>
      <c r="G6" s="147">
        <v>1469319.2</v>
      </c>
      <c r="H6" s="118">
        <f>G6/F6*100</f>
        <v>75.179373092143038</v>
      </c>
      <c r="I6" s="52">
        <v>313700.59999999998</v>
      </c>
      <c r="J6" s="52">
        <v>252412.79999999999</v>
      </c>
      <c r="K6" s="118">
        <f t="shared" ref="K6:K8" si="1">J6/I6*100</f>
        <v>80.462963730384956</v>
      </c>
      <c r="L6" s="34"/>
      <c r="M6" s="35"/>
      <c r="N6" s="31"/>
      <c r="O6" s="57"/>
      <c r="P6" s="36"/>
    </row>
    <row r="7" spans="1:16" ht="37.5" customHeight="1" x14ac:dyDescent="0.25">
      <c r="A7" s="351" t="s">
        <v>255</v>
      </c>
      <c r="B7" s="352"/>
      <c r="C7" s="52">
        <f>F7+I7</f>
        <v>163139.6</v>
      </c>
      <c r="D7" s="52">
        <f>G7+J7</f>
        <v>125721.90000000001</v>
      </c>
      <c r="E7" s="118">
        <f t="shared" ref="E7" si="2">D7/C7*100</f>
        <v>77.06399917616568</v>
      </c>
      <c r="F7" s="147">
        <v>142956.70000000001</v>
      </c>
      <c r="G7" s="147">
        <v>109701.6</v>
      </c>
      <c r="H7" s="118">
        <f>G7/F7*100</f>
        <v>76.737641537612433</v>
      </c>
      <c r="I7" s="52">
        <v>20182.900000000001</v>
      </c>
      <c r="J7" s="52">
        <v>16020.3</v>
      </c>
      <c r="K7" s="118">
        <f t="shared" ref="K7" si="3">J7/I7*100</f>
        <v>79.375610046128159</v>
      </c>
      <c r="L7" s="34"/>
      <c r="M7" s="35"/>
      <c r="N7" s="35"/>
      <c r="O7" s="57"/>
      <c r="P7" s="36"/>
    </row>
    <row r="8" spans="1:16" ht="33" customHeight="1" x14ac:dyDescent="0.25">
      <c r="A8" s="351" t="s">
        <v>256</v>
      </c>
      <c r="B8" s="352"/>
      <c r="C8" s="52">
        <f>F8+I8</f>
        <v>684497</v>
      </c>
      <c r="D8" s="52">
        <f t="shared" ref="D8" si="4">G8+J8</f>
        <v>491833</v>
      </c>
      <c r="E8" s="118">
        <f t="shared" si="0"/>
        <v>71.853200233163918</v>
      </c>
      <c r="F8" s="147">
        <v>590689</v>
      </c>
      <c r="G8" s="147">
        <v>419078.3</v>
      </c>
      <c r="H8" s="118">
        <f>G8/F8*100</f>
        <v>70.947368242848611</v>
      </c>
      <c r="I8" s="52">
        <v>93808</v>
      </c>
      <c r="J8" s="52">
        <v>72754.7</v>
      </c>
      <c r="K8" s="118">
        <f t="shared" si="1"/>
        <v>77.557031383250902</v>
      </c>
      <c r="L8" s="34"/>
      <c r="M8" s="35"/>
      <c r="N8" s="31"/>
      <c r="O8" s="57"/>
      <c r="P8" s="36"/>
    </row>
    <row r="9" spans="1:16" ht="28.5" customHeight="1" x14ac:dyDescent="0.25">
      <c r="A9" s="351" t="s">
        <v>257</v>
      </c>
      <c r="B9" s="352"/>
      <c r="C9" s="52">
        <f>F9+I9</f>
        <v>49092.2</v>
      </c>
      <c r="D9" s="52">
        <f t="shared" ref="D9" si="5">G9+J9</f>
        <v>35698.6</v>
      </c>
      <c r="E9" s="118">
        <f t="shared" ref="E9" si="6">D9/C9*100</f>
        <v>72.717458170544404</v>
      </c>
      <c r="F9" s="147">
        <v>43015.1</v>
      </c>
      <c r="G9" s="147">
        <v>31165.599999999999</v>
      </c>
      <c r="H9" s="118">
        <f>G9/F9*100</f>
        <v>72.45269684366653</v>
      </c>
      <c r="I9" s="52">
        <v>6077.1</v>
      </c>
      <c r="J9" s="52">
        <v>4533</v>
      </c>
      <c r="K9" s="118">
        <f t="shared" ref="K9" si="7">J9/I9*100</f>
        <v>74.591499234832398</v>
      </c>
      <c r="L9" s="34"/>
      <c r="M9" s="35"/>
      <c r="N9" s="31"/>
      <c r="O9" s="57"/>
      <c r="P9" s="36"/>
    </row>
    <row r="10" spans="1:16" ht="43.5" customHeight="1" x14ac:dyDescent="0.25">
      <c r="A10" s="351" t="s">
        <v>258</v>
      </c>
      <c r="B10" s="352"/>
      <c r="C10" s="121">
        <f>F10+I10</f>
        <v>192871.7</v>
      </c>
      <c r="D10" s="121">
        <f>G10+J10</f>
        <v>148179.29999999999</v>
      </c>
      <c r="E10" s="118">
        <f t="shared" si="0"/>
        <v>76.8279120264922</v>
      </c>
      <c r="F10" s="147">
        <v>192871.7</v>
      </c>
      <c r="G10" s="147">
        <v>148179.29999999999</v>
      </c>
      <c r="H10" s="118">
        <f t="shared" ref="H10" si="8">G10/F10*100</f>
        <v>76.8279120264922</v>
      </c>
      <c r="I10" s="143"/>
      <c r="J10" s="143"/>
      <c r="K10" s="144"/>
      <c r="L10" s="34"/>
      <c r="M10" s="35"/>
      <c r="N10" s="31"/>
      <c r="O10" s="57"/>
      <c r="P10" s="36"/>
    </row>
    <row r="11" spans="1:16" ht="43.5" customHeight="1" x14ac:dyDescent="0.25">
      <c r="A11" s="351" t="s">
        <v>259</v>
      </c>
      <c r="B11" s="352"/>
      <c r="C11" s="121">
        <f>F11+I11</f>
        <v>31675.8</v>
      </c>
      <c r="D11" s="121">
        <f>G11+J11</f>
        <v>21441.1</v>
      </c>
      <c r="E11" s="118">
        <f t="shared" ref="E11" si="9">D11/C11*100</f>
        <v>67.689213847795472</v>
      </c>
      <c r="F11" s="147">
        <v>31675.8</v>
      </c>
      <c r="G11" s="147">
        <v>21441.1</v>
      </c>
      <c r="H11" s="118">
        <f t="shared" ref="H11" si="10">G11/F11*100</f>
        <v>67.689213847795472</v>
      </c>
      <c r="I11" s="143"/>
      <c r="J11" s="143"/>
      <c r="K11" s="144"/>
      <c r="L11" s="34"/>
      <c r="M11" s="35"/>
      <c r="N11" s="31"/>
      <c r="O11" s="57"/>
      <c r="P11" s="36"/>
    </row>
    <row r="12" spans="1:16" ht="14.25" customHeight="1" x14ac:dyDescent="0.25">
      <c r="A12" s="53"/>
      <c r="B12" s="54"/>
      <c r="C12" s="55"/>
      <c r="D12" s="55"/>
      <c r="E12" s="56"/>
      <c r="F12" s="153"/>
      <c r="G12" s="153"/>
      <c r="H12" s="56"/>
      <c r="I12" s="130"/>
      <c r="J12" s="130"/>
      <c r="K12" s="56"/>
      <c r="L12" s="34"/>
      <c r="M12" s="35"/>
      <c r="N12" s="31"/>
      <c r="O12" s="36"/>
      <c r="P12" s="36"/>
    </row>
    <row r="13" spans="1:16" x14ac:dyDescent="0.25">
      <c r="A13" s="343" t="s">
        <v>205</v>
      </c>
      <c r="B13" s="344"/>
      <c r="C13" s="344"/>
      <c r="D13" s="344"/>
      <c r="E13" s="344"/>
      <c r="F13" s="37"/>
      <c r="G13" s="37"/>
      <c r="H13" s="37"/>
      <c r="I13" s="37"/>
      <c r="J13" s="37"/>
      <c r="K13" s="37"/>
      <c r="L13" s="37"/>
      <c r="M13" s="35"/>
      <c r="N13" s="31"/>
      <c r="O13" s="36"/>
      <c r="P13" s="36"/>
    </row>
    <row r="14" spans="1:16" x14ac:dyDescent="0.25">
      <c r="A14" s="95"/>
      <c r="B14" s="96"/>
      <c r="C14" s="122"/>
      <c r="D14" s="122"/>
      <c r="E14" s="122"/>
      <c r="F14" s="37"/>
      <c r="G14" s="37"/>
      <c r="H14" s="37"/>
      <c r="I14" s="37"/>
      <c r="J14" s="131"/>
      <c r="K14" s="98" t="s">
        <v>197</v>
      </c>
      <c r="L14" s="37"/>
      <c r="M14" s="38"/>
      <c r="N14" s="36"/>
      <c r="O14" s="36"/>
      <c r="P14" s="39"/>
    </row>
    <row r="15" spans="1:16" x14ac:dyDescent="0.25">
      <c r="A15" s="52"/>
      <c r="B15" s="52"/>
      <c r="C15" s="353" t="s">
        <v>266</v>
      </c>
      <c r="D15" s="353"/>
      <c r="E15" s="353"/>
      <c r="F15" s="353" t="s">
        <v>273</v>
      </c>
      <c r="G15" s="353"/>
      <c r="H15" s="353"/>
      <c r="I15" s="353" t="s">
        <v>272</v>
      </c>
      <c r="J15" s="353"/>
      <c r="K15" s="353"/>
      <c r="L15" s="37"/>
      <c r="N15" s="36"/>
      <c r="O15" s="36"/>
    </row>
    <row r="16" spans="1:16" ht="15" customHeight="1" x14ac:dyDescent="0.25">
      <c r="A16" s="357" t="s">
        <v>206</v>
      </c>
      <c r="B16" s="359" t="s">
        <v>230</v>
      </c>
      <c r="C16" s="354" t="s">
        <v>207</v>
      </c>
      <c r="D16" s="354" t="s">
        <v>208</v>
      </c>
      <c r="E16" s="354" t="s">
        <v>209</v>
      </c>
      <c r="F16" s="354" t="s">
        <v>207</v>
      </c>
      <c r="G16" s="354" t="s">
        <v>208</v>
      </c>
      <c r="H16" s="354" t="s">
        <v>209</v>
      </c>
      <c r="I16" s="354" t="s">
        <v>207</v>
      </c>
      <c r="J16" s="354" t="s">
        <v>208</v>
      </c>
      <c r="K16" s="354" t="s">
        <v>209</v>
      </c>
      <c r="L16" s="97"/>
    </row>
    <row r="17" spans="1:15" ht="23.25" customHeight="1" x14ac:dyDescent="0.25">
      <c r="A17" s="358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40"/>
    </row>
    <row r="18" spans="1:15" x14ac:dyDescent="0.25">
      <c r="A18" s="32">
        <v>1</v>
      </c>
      <c r="B18" s="32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  <c r="J18" s="32">
        <v>10</v>
      </c>
      <c r="K18" s="32">
        <v>11</v>
      </c>
      <c r="L18" s="41"/>
      <c r="M18" s="109"/>
      <c r="N18" s="109"/>
      <c r="O18" s="109"/>
    </row>
    <row r="19" spans="1:15" ht="28.5" customHeight="1" x14ac:dyDescent="0.2">
      <c r="A19" s="58" t="s">
        <v>210</v>
      </c>
      <c r="B19" s="59"/>
      <c r="C19" s="123">
        <f>D19+E19</f>
        <v>21253.1</v>
      </c>
      <c r="D19" s="123">
        <f t="shared" ref="D19:E19" si="11">SUM(D20:D38)</f>
        <v>21253.1</v>
      </c>
      <c r="E19" s="123">
        <f t="shared" si="11"/>
        <v>0</v>
      </c>
      <c r="F19" s="123">
        <f>G19+H19</f>
        <v>74268.7</v>
      </c>
      <c r="G19" s="123">
        <f>SUM(G20:G38)</f>
        <v>18445.200000000004</v>
      </c>
      <c r="H19" s="123">
        <f>H21+H22+H23+H24+H25+H26+H27+H28+H33+H35+H36+H37+H38+H29+H34+H32+H31</f>
        <v>55823.499999999993</v>
      </c>
      <c r="I19" s="123">
        <f>J19+K19</f>
        <v>0</v>
      </c>
      <c r="J19" s="123">
        <f>SUM(J20:J38)</f>
        <v>0</v>
      </c>
      <c r="K19" s="123">
        <f>K21+K22+K23+K24+K25+K26+K27+K28+K33+K35+K36+K37+K38+K29+K34+K32+K31</f>
        <v>0</v>
      </c>
      <c r="L19" s="42"/>
      <c r="M19" s="109"/>
      <c r="N19" s="109"/>
      <c r="O19" s="109"/>
    </row>
    <row r="20" spans="1:15" ht="12" customHeight="1" x14ac:dyDescent="0.2">
      <c r="A20" s="60" t="s">
        <v>211</v>
      </c>
      <c r="B20" s="61"/>
      <c r="C20" s="123"/>
      <c r="D20" s="124"/>
      <c r="E20" s="124"/>
      <c r="F20" s="123"/>
      <c r="G20" s="123"/>
      <c r="H20" s="123"/>
      <c r="I20" s="123"/>
      <c r="J20" s="123"/>
      <c r="K20" s="123"/>
      <c r="L20" s="43"/>
    </row>
    <row r="21" spans="1:15" ht="14.25" customHeight="1" x14ac:dyDescent="0.2">
      <c r="A21" s="60" t="s">
        <v>212</v>
      </c>
      <c r="B21" s="62">
        <v>211</v>
      </c>
      <c r="C21" s="123">
        <f>D21+E21</f>
        <v>0</v>
      </c>
      <c r="D21" s="124"/>
      <c r="E21" s="124"/>
      <c r="F21" s="123">
        <f>G21+H21</f>
        <v>0</v>
      </c>
      <c r="G21" s="124"/>
      <c r="H21" s="124"/>
      <c r="I21" s="123"/>
      <c r="J21" s="124"/>
      <c r="K21" s="124"/>
      <c r="L21" s="43"/>
    </row>
    <row r="22" spans="1:15" ht="12" customHeight="1" x14ac:dyDescent="0.2">
      <c r="A22" s="60" t="s">
        <v>213</v>
      </c>
      <c r="B22" s="62">
        <v>212</v>
      </c>
      <c r="C22" s="123">
        <f t="shared" ref="C22:C38" si="12">D22+E22</f>
        <v>0</v>
      </c>
      <c r="D22" s="124"/>
      <c r="E22" s="124"/>
      <c r="F22" s="123">
        <f t="shared" ref="F22:F24" si="13">G22+H22</f>
        <v>0</v>
      </c>
      <c r="G22" s="124"/>
      <c r="H22" s="124"/>
      <c r="I22" s="123">
        <f t="shared" ref="I22:I24" si="14">J22+K22</f>
        <v>0</v>
      </c>
      <c r="J22" s="124"/>
      <c r="K22" s="124"/>
      <c r="L22" s="43"/>
    </row>
    <row r="23" spans="1:15" ht="22.5" customHeight="1" x14ac:dyDescent="0.2">
      <c r="A23" s="60" t="s">
        <v>214</v>
      </c>
      <c r="B23" s="62">
        <v>213</v>
      </c>
      <c r="C23" s="123">
        <f t="shared" si="12"/>
        <v>0</v>
      </c>
      <c r="D23" s="124"/>
      <c r="E23" s="124"/>
      <c r="F23" s="123">
        <f t="shared" si="13"/>
        <v>0</v>
      </c>
      <c r="G23" s="124"/>
      <c r="H23" s="124"/>
      <c r="I23" s="123"/>
      <c r="J23" s="124"/>
      <c r="K23" s="124"/>
      <c r="L23" s="43"/>
    </row>
    <row r="24" spans="1:15" ht="17.25" customHeight="1" x14ac:dyDescent="0.2">
      <c r="A24" s="60" t="s">
        <v>215</v>
      </c>
      <c r="B24" s="62">
        <v>221</v>
      </c>
      <c r="C24" s="123">
        <f t="shared" si="12"/>
        <v>0</v>
      </c>
      <c r="D24" s="124"/>
      <c r="E24" s="124"/>
      <c r="F24" s="123">
        <f t="shared" si="13"/>
        <v>0</v>
      </c>
      <c r="G24" s="124"/>
      <c r="H24" s="124"/>
      <c r="I24" s="123">
        <f t="shared" si="14"/>
        <v>0</v>
      </c>
      <c r="J24" s="124"/>
      <c r="K24" s="124"/>
      <c r="L24" s="43"/>
    </row>
    <row r="25" spans="1:15" ht="16.5" customHeight="1" x14ac:dyDescent="0.2">
      <c r="A25" s="60" t="s">
        <v>216</v>
      </c>
      <c r="B25" s="62">
        <v>222</v>
      </c>
      <c r="C25" s="123">
        <f t="shared" si="12"/>
        <v>18.399999999999999</v>
      </c>
      <c r="D25" s="124">
        <v>18.399999999999999</v>
      </c>
      <c r="E25" s="124"/>
      <c r="F25" s="123">
        <f>G25+H25</f>
        <v>0</v>
      </c>
      <c r="G25" s="124"/>
      <c r="H25" s="124"/>
      <c r="I25" s="123">
        <f>J25+K25</f>
        <v>0</v>
      </c>
      <c r="J25" s="124"/>
      <c r="K25" s="124"/>
      <c r="L25" s="43"/>
    </row>
    <row r="26" spans="1:15" ht="15" customHeight="1" x14ac:dyDescent="0.2">
      <c r="A26" s="60" t="s">
        <v>217</v>
      </c>
      <c r="B26" s="62">
        <v>223</v>
      </c>
      <c r="C26" s="123">
        <f t="shared" si="12"/>
        <v>0</v>
      </c>
      <c r="D26" s="124"/>
      <c r="E26" s="124"/>
      <c r="F26" s="123">
        <f>G26+H26</f>
        <v>0</v>
      </c>
      <c r="G26" s="124"/>
      <c r="H26" s="124"/>
      <c r="I26" s="123">
        <f t="shared" ref="I26:I37" si="15">J26+K26</f>
        <v>0</v>
      </c>
      <c r="J26" s="124"/>
      <c r="K26" s="124"/>
      <c r="L26" s="43"/>
    </row>
    <row r="27" spans="1:15" ht="33" customHeight="1" x14ac:dyDescent="0.2">
      <c r="A27" s="60" t="s">
        <v>218</v>
      </c>
      <c r="B27" s="62">
        <v>224</v>
      </c>
      <c r="C27" s="123">
        <f t="shared" si="12"/>
        <v>441.1</v>
      </c>
      <c r="D27" s="124">
        <v>441.1</v>
      </c>
      <c r="E27" s="124"/>
      <c r="F27" s="123">
        <f t="shared" ref="F27:F36" si="16">G27+H27</f>
        <v>674.80000000000007</v>
      </c>
      <c r="G27" s="124">
        <v>547.20000000000005</v>
      </c>
      <c r="H27" s="124">
        <v>127.6</v>
      </c>
      <c r="I27" s="123">
        <f t="shared" si="15"/>
        <v>0</v>
      </c>
      <c r="J27" s="124"/>
      <c r="K27" s="124"/>
      <c r="L27" s="43"/>
    </row>
    <row r="28" spans="1:15" ht="30.75" customHeight="1" x14ac:dyDescent="0.2">
      <c r="A28" s="60" t="s">
        <v>219</v>
      </c>
      <c r="B28" s="62">
        <v>225</v>
      </c>
      <c r="C28" s="123">
        <f t="shared" si="12"/>
        <v>10983.3</v>
      </c>
      <c r="D28" s="124">
        <v>10983.3</v>
      </c>
      <c r="E28" s="124"/>
      <c r="F28" s="123">
        <f>G28+H28</f>
        <v>61240.799999999996</v>
      </c>
      <c r="G28" s="124">
        <v>10036.6</v>
      </c>
      <c r="H28" s="124">
        <v>51204.2</v>
      </c>
      <c r="I28" s="123">
        <f>J28+K28</f>
        <v>0</v>
      </c>
      <c r="J28" s="124"/>
      <c r="K28" s="124"/>
      <c r="L28" s="43"/>
    </row>
    <row r="29" spans="1:15" ht="30.75" customHeight="1" x14ac:dyDescent="0.2">
      <c r="A29" s="60" t="s">
        <v>251</v>
      </c>
      <c r="B29" s="62">
        <v>226</v>
      </c>
      <c r="C29" s="123">
        <f t="shared" ref="C29:C30" si="17">D29+E29</f>
        <v>5945.8</v>
      </c>
      <c r="D29" s="124">
        <v>5945.8</v>
      </c>
      <c r="E29" s="124"/>
      <c r="F29" s="123">
        <f>G29+H29</f>
        <v>8432.2000000000007</v>
      </c>
      <c r="G29" s="124">
        <v>4924.5</v>
      </c>
      <c r="H29" s="124">
        <v>3507.7</v>
      </c>
      <c r="I29" s="123">
        <f>J29+K29</f>
        <v>0</v>
      </c>
      <c r="J29" s="124"/>
      <c r="K29" s="124"/>
      <c r="L29" s="43"/>
    </row>
    <row r="30" spans="1:15" ht="23.25" customHeight="1" x14ac:dyDescent="0.2">
      <c r="A30" s="60" t="s">
        <v>253</v>
      </c>
      <c r="B30" s="62">
        <v>227</v>
      </c>
      <c r="C30" s="123">
        <f t="shared" si="17"/>
        <v>0</v>
      </c>
      <c r="D30" s="124"/>
      <c r="E30" s="124"/>
      <c r="F30" s="148">
        <f>G30+H30</f>
        <v>0</v>
      </c>
      <c r="G30" s="149"/>
      <c r="H30" s="124"/>
      <c r="I30" s="148">
        <f>J30+K30</f>
        <v>0</v>
      </c>
      <c r="J30" s="149"/>
      <c r="K30" s="124"/>
      <c r="L30" s="43"/>
    </row>
    <row r="31" spans="1:15" ht="18.75" customHeight="1" x14ac:dyDescent="0.2">
      <c r="A31" s="60" t="s">
        <v>250</v>
      </c>
      <c r="B31" s="62">
        <v>228</v>
      </c>
      <c r="C31" s="123">
        <f t="shared" ref="C31" si="18">D31+E31</f>
        <v>0</v>
      </c>
      <c r="D31" s="124"/>
      <c r="E31" s="124"/>
      <c r="F31" s="123">
        <f t="shared" ref="F31" si="19">G31+H31</f>
        <v>0</v>
      </c>
      <c r="G31" s="124"/>
      <c r="H31" s="124"/>
      <c r="I31" s="148">
        <f>J31+K31</f>
        <v>0</v>
      </c>
      <c r="J31" s="124"/>
      <c r="K31" s="124"/>
      <c r="L31" s="43"/>
    </row>
    <row r="32" spans="1:15" ht="18.75" hidden="1" customHeight="1" x14ac:dyDescent="0.2">
      <c r="A32" s="60"/>
      <c r="B32" s="62">
        <v>240</v>
      </c>
      <c r="C32" s="123"/>
      <c r="D32" s="124"/>
      <c r="E32" s="124"/>
      <c r="F32" s="123">
        <f t="shared" si="16"/>
        <v>0</v>
      </c>
      <c r="G32" s="124"/>
      <c r="H32" s="124"/>
      <c r="I32" s="123"/>
      <c r="J32" s="124"/>
      <c r="K32" s="124"/>
      <c r="L32" s="43"/>
    </row>
    <row r="33" spans="1:12" ht="34.5" customHeight="1" x14ac:dyDescent="0.2">
      <c r="A33" s="60" t="s">
        <v>220</v>
      </c>
      <c r="B33" s="62">
        <v>241</v>
      </c>
      <c r="C33" s="123">
        <f t="shared" si="12"/>
        <v>0</v>
      </c>
      <c r="D33" s="124"/>
      <c r="E33" s="124"/>
      <c r="F33" s="123">
        <f>G33+H33</f>
        <v>0</v>
      </c>
      <c r="G33" s="124"/>
      <c r="H33" s="124"/>
      <c r="I33" s="123">
        <f t="shared" si="15"/>
        <v>0</v>
      </c>
      <c r="J33" s="124"/>
      <c r="K33" s="124"/>
      <c r="L33" s="43"/>
    </row>
    <row r="34" spans="1:12" ht="17.25" customHeight="1" x14ac:dyDescent="0.2">
      <c r="A34" s="63" t="s">
        <v>262</v>
      </c>
      <c r="B34" s="62">
        <v>246</v>
      </c>
      <c r="C34" s="123">
        <f t="shared" si="12"/>
        <v>0</v>
      </c>
      <c r="D34" s="124"/>
      <c r="E34" s="124"/>
      <c r="F34" s="123">
        <f t="shared" si="16"/>
        <v>0</v>
      </c>
      <c r="G34" s="124"/>
      <c r="H34" s="124"/>
      <c r="I34" s="123">
        <f t="shared" si="15"/>
        <v>0</v>
      </c>
      <c r="J34" s="124"/>
      <c r="K34" s="124"/>
      <c r="L34" s="43"/>
    </row>
    <row r="35" spans="1:12" ht="15.75" customHeight="1" x14ac:dyDescent="0.2">
      <c r="A35" s="60" t="s">
        <v>221</v>
      </c>
      <c r="B35" s="62">
        <v>260</v>
      </c>
      <c r="C35" s="123">
        <f t="shared" si="12"/>
        <v>0</v>
      </c>
      <c r="D35" s="124"/>
      <c r="E35" s="124"/>
      <c r="F35" s="123">
        <f t="shared" si="16"/>
        <v>0</v>
      </c>
      <c r="G35" s="124"/>
      <c r="H35" s="124"/>
      <c r="I35" s="123"/>
      <c r="J35" s="124"/>
      <c r="K35" s="124"/>
      <c r="L35" s="43"/>
    </row>
    <row r="36" spans="1:12" ht="18.75" customHeight="1" x14ac:dyDescent="0.2">
      <c r="A36" s="60" t="s">
        <v>222</v>
      </c>
      <c r="B36" s="62">
        <v>290</v>
      </c>
      <c r="C36" s="123">
        <f t="shared" si="12"/>
        <v>0</v>
      </c>
      <c r="D36" s="124"/>
      <c r="E36" s="124"/>
      <c r="F36" s="123">
        <f t="shared" si="16"/>
        <v>0</v>
      </c>
      <c r="G36" s="124"/>
      <c r="H36" s="124"/>
      <c r="I36" s="123">
        <f t="shared" si="15"/>
        <v>0</v>
      </c>
      <c r="J36" s="124"/>
      <c r="K36" s="124"/>
      <c r="L36" s="43"/>
    </row>
    <row r="37" spans="1:12" ht="27" customHeight="1" x14ac:dyDescent="0.2">
      <c r="A37" s="60" t="s">
        <v>223</v>
      </c>
      <c r="B37" s="62">
        <v>310</v>
      </c>
      <c r="C37" s="123">
        <f t="shared" si="12"/>
        <v>1524.1</v>
      </c>
      <c r="D37" s="124">
        <v>1524.1</v>
      </c>
      <c r="E37" s="124"/>
      <c r="F37" s="123">
        <f t="shared" ref="F37" si="20">G37+H37</f>
        <v>1556.5</v>
      </c>
      <c r="G37" s="124">
        <v>1556.5</v>
      </c>
      <c r="H37" s="124"/>
      <c r="I37" s="123">
        <f t="shared" si="15"/>
        <v>0</v>
      </c>
      <c r="J37" s="124"/>
      <c r="K37" s="124"/>
      <c r="L37" s="43"/>
    </row>
    <row r="38" spans="1:12" ht="27.75" customHeight="1" x14ac:dyDescent="0.2">
      <c r="A38" s="60" t="s">
        <v>224</v>
      </c>
      <c r="B38" s="62">
        <v>340</v>
      </c>
      <c r="C38" s="123">
        <f t="shared" si="12"/>
        <v>2340.4</v>
      </c>
      <c r="D38" s="124">
        <v>2340.4</v>
      </c>
      <c r="E38" s="124"/>
      <c r="F38" s="124">
        <f>G38+H38</f>
        <v>2364.4</v>
      </c>
      <c r="G38" s="124">
        <v>1380.4</v>
      </c>
      <c r="H38" s="124">
        <v>984</v>
      </c>
      <c r="I38" s="123">
        <f>J38+K38</f>
        <v>0</v>
      </c>
      <c r="J38" s="124"/>
      <c r="K38" s="124"/>
      <c r="L38" s="43"/>
    </row>
    <row r="39" spans="1:12" x14ac:dyDescent="0.25">
      <c r="J39" s="110"/>
    </row>
    <row r="40" spans="1:12" x14ac:dyDescent="0.25">
      <c r="C40" s="44"/>
      <c r="D40" s="44"/>
      <c r="E40" s="44"/>
      <c r="F40" s="111"/>
      <c r="G40" s="111"/>
    </row>
    <row r="41" spans="1:12" x14ac:dyDescent="0.25">
      <c r="A41" s="356"/>
      <c r="B41" s="356"/>
      <c r="C41" s="356"/>
      <c r="D41" s="356"/>
      <c r="E41" s="45"/>
      <c r="F41" s="112"/>
    </row>
  </sheetData>
  <mergeCells count="30">
    <mergeCell ref="A41:B41"/>
    <mergeCell ref="C41:D41"/>
    <mergeCell ref="G16:G17"/>
    <mergeCell ref="H16:H17"/>
    <mergeCell ref="I16:I17"/>
    <mergeCell ref="A16:A17"/>
    <mergeCell ref="B16:B17"/>
    <mergeCell ref="C16:C17"/>
    <mergeCell ref="D16:D17"/>
    <mergeCell ref="E16:E17"/>
    <mergeCell ref="C15:E15"/>
    <mergeCell ref="F15:H15"/>
    <mergeCell ref="I15:K15"/>
    <mergeCell ref="J16:J17"/>
    <mergeCell ref="K16:K17"/>
    <mergeCell ref="F16:F17"/>
    <mergeCell ref="F2:G2"/>
    <mergeCell ref="C3:E3"/>
    <mergeCell ref="F3:H3"/>
    <mergeCell ref="I3:K3"/>
    <mergeCell ref="A13:E13"/>
    <mergeCell ref="A4:B4"/>
    <mergeCell ref="A5:B5"/>
    <mergeCell ref="A3:B3"/>
    <mergeCell ref="A6:B6"/>
    <mergeCell ref="A8:B8"/>
    <mergeCell ref="A10:B10"/>
    <mergeCell ref="A7:B7"/>
    <mergeCell ref="A9:B9"/>
    <mergeCell ref="A11:B11"/>
  </mergeCells>
  <printOptions horizontalCentered="1"/>
  <pageMargins left="0.19685039370078741" right="0.19685039370078741" top="0.39370078740157483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на 01.11.24 г.</vt:lpstr>
      <vt:lpstr>ПРИЛОЖЕНИЕ К СПРАВКЕ</vt:lpstr>
      <vt:lpstr>'Расходы на 01.11.24 г.'!Заголовки_для_печати</vt:lpstr>
      <vt:lpstr>'ПРИЛОЖЕНИЕ К СПРАВКЕ'!Область_печати</vt:lpstr>
      <vt:lpstr>'Расходы на 01.11.24 г.'!Область_печати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Финуправление</dc:creator>
  <cp:lastModifiedBy>Финуправление</cp:lastModifiedBy>
  <cp:lastPrinted>2024-11-15T06:55:40Z</cp:lastPrinted>
  <dcterms:created xsi:type="dcterms:W3CDTF">2016-02-11T06:08:17Z</dcterms:created>
  <dcterms:modified xsi:type="dcterms:W3CDTF">2024-11-19T01:36:35Z</dcterms:modified>
</cp:coreProperties>
</file>