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30.10.2025г!!!!!!!!!!!!!!!!!!!\Отчет об исполнении бюджета на 01.10.2025г\"/>
    </mc:Choice>
  </mc:AlternateContent>
  <bookViews>
    <workbookView xWindow="0" yWindow="0" windowWidth="28800" windowHeight="13290"/>
  </bookViews>
  <sheets>
    <sheet name="Доходы" sheetId="7" r:id="rId1"/>
    <sheet name="Расходы на 01.10.2025 г." sheetId="5" r:id="rId2"/>
    <sheet name="ПРИЛОЖЕНИЕ К СПРАВКЕ" sheetId="6" r:id="rId3"/>
  </sheets>
  <definedNames>
    <definedName name="_xlnm.Print_Titles" localSheetId="1">'Расходы на 01.10.2025 г.'!$8:$10</definedName>
    <definedName name="_xlnm.Print_Area" localSheetId="2">'ПРИЛОЖЕНИЕ К СПРАВКЕ'!$A$1:$K$39</definedName>
    <definedName name="_xlnm.Print_Area" localSheetId="1">'Расходы на 01.10.2025 г.'!$A$1:$N$135</definedName>
  </definedNames>
  <calcPr calcId="152511"/>
</workbook>
</file>

<file path=xl/calcChain.xml><?xml version="1.0" encoding="utf-8"?>
<calcChain xmlns="http://schemas.openxmlformats.org/spreadsheetml/2006/main">
  <c r="Q39" i="7" l="1"/>
  <c r="N39" i="7"/>
  <c r="J39" i="7"/>
  <c r="I39" i="7"/>
  <c r="H39" i="7"/>
  <c r="E39" i="7"/>
  <c r="J38" i="7"/>
  <c r="I38" i="7"/>
  <c r="Q37" i="7"/>
  <c r="N37" i="7"/>
  <c r="J37" i="7"/>
  <c r="K37" i="7" s="1"/>
  <c r="I37" i="7"/>
  <c r="H37" i="7"/>
  <c r="E37" i="7"/>
  <c r="Q36" i="7"/>
  <c r="N36" i="7"/>
  <c r="J36" i="7"/>
  <c r="K36" i="7" s="1"/>
  <c r="I36" i="7"/>
  <c r="E36" i="7"/>
  <c r="Q35" i="7"/>
  <c r="N35" i="7"/>
  <c r="K35" i="7"/>
  <c r="J35" i="7"/>
  <c r="I35" i="7"/>
  <c r="H35" i="7"/>
  <c r="E35" i="7"/>
  <c r="Q34" i="7"/>
  <c r="N34" i="7"/>
  <c r="J34" i="7"/>
  <c r="K34" i="7" s="1"/>
  <c r="I34" i="7"/>
  <c r="H34" i="7"/>
  <c r="E34" i="7"/>
  <c r="Q33" i="7"/>
  <c r="N33" i="7"/>
  <c r="J33" i="7"/>
  <c r="K33" i="7" s="1"/>
  <c r="I33" i="7"/>
  <c r="H33" i="7"/>
  <c r="E33" i="7"/>
  <c r="Q32" i="7"/>
  <c r="N32" i="7"/>
  <c r="K32" i="7"/>
  <c r="J32" i="7"/>
  <c r="I32" i="7"/>
  <c r="H32" i="7"/>
  <c r="E32" i="7"/>
  <c r="Q31" i="7"/>
  <c r="N31" i="7"/>
  <c r="K31" i="7"/>
  <c r="J31" i="7"/>
  <c r="I31" i="7"/>
  <c r="H31" i="7"/>
  <c r="E31" i="7"/>
  <c r="Q30" i="7"/>
  <c r="N30" i="7"/>
  <c r="J30" i="7"/>
  <c r="K30" i="7" s="1"/>
  <c r="I30" i="7"/>
  <c r="H30" i="7"/>
  <c r="E30" i="7"/>
  <c r="Q29" i="7"/>
  <c r="N29" i="7"/>
  <c r="J29" i="7"/>
  <c r="K29" i="7" s="1"/>
  <c r="I29" i="7"/>
  <c r="H29" i="7"/>
  <c r="E29" i="7"/>
  <c r="Q28" i="7"/>
  <c r="N28" i="7"/>
  <c r="K28" i="7"/>
  <c r="J28" i="7"/>
  <c r="I28" i="7"/>
  <c r="H28" i="7"/>
  <c r="E28" i="7"/>
  <c r="Q27" i="7"/>
  <c r="N27" i="7"/>
  <c r="K27" i="7"/>
  <c r="J27" i="7"/>
  <c r="I27" i="7"/>
  <c r="H27" i="7"/>
  <c r="E27" i="7"/>
  <c r="Q26" i="7"/>
  <c r="N26" i="7"/>
  <c r="J26" i="7"/>
  <c r="K26" i="7" s="1"/>
  <c r="I26" i="7"/>
  <c r="H26" i="7"/>
  <c r="E26" i="7"/>
  <c r="Q25" i="7"/>
  <c r="N25" i="7"/>
  <c r="J25" i="7"/>
  <c r="I25" i="7"/>
  <c r="H25" i="7"/>
  <c r="E25" i="7"/>
  <c r="Q24" i="7"/>
  <c r="N24" i="7"/>
  <c r="K24" i="7"/>
  <c r="J24" i="7"/>
  <c r="I24" i="7"/>
  <c r="H24" i="7"/>
  <c r="E24" i="7"/>
  <c r="Q23" i="7"/>
  <c r="N23" i="7"/>
  <c r="J23" i="7"/>
  <c r="K23" i="7" s="1"/>
  <c r="I23" i="7"/>
  <c r="H23" i="7"/>
  <c r="E23" i="7"/>
  <c r="Q22" i="7"/>
  <c r="N22" i="7"/>
  <c r="J22" i="7"/>
  <c r="K22" i="7" s="1"/>
  <c r="I22" i="7"/>
  <c r="E22" i="7"/>
  <c r="Q21" i="7"/>
  <c r="N21" i="7"/>
  <c r="K21" i="7"/>
  <c r="J21" i="7"/>
  <c r="I21" i="7"/>
  <c r="E21" i="7"/>
  <c r="Q20" i="7"/>
  <c r="N20" i="7"/>
  <c r="J20" i="7"/>
  <c r="K20" i="7" s="1"/>
  <c r="I20" i="7"/>
  <c r="E20" i="7"/>
  <c r="Q19" i="7"/>
  <c r="N19" i="7"/>
  <c r="K19" i="7"/>
  <c r="J19" i="7"/>
  <c r="I19" i="7"/>
  <c r="E19" i="7"/>
  <c r="Q18" i="7"/>
  <c r="N18" i="7"/>
  <c r="J18" i="7"/>
  <c r="K18" i="7" s="1"/>
  <c r="I18" i="7"/>
  <c r="E18" i="7"/>
  <c r="Q17" i="7"/>
  <c r="N17" i="7"/>
  <c r="J17" i="7"/>
  <c r="I17" i="7"/>
  <c r="H17" i="7"/>
  <c r="E17" i="7"/>
  <c r="Q16" i="7"/>
  <c r="N16" i="7"/>
  <c r="J16" i="7"/>
  <c r="K16" i="7" s="1"/>
  <c r="I16" i="7"/>
  <c r="H16" i="7"/>
  <c r="E16" i="7"/>
  <c r="Q15" i="7"/>
  <c r="N15" i="7"/>
  <c r="J15" i="7"/>
  <c r="I15" i="7"/>
  <c r="H15" i="7"/>
  <c r="E15" i="7"/>
  <c r="Q14" i="7"/>
  <c r="N14" i="7"/>
  <c r="J14" i="7"/>
  <c r="I14" i="7"/>
  <c r="H14" i="7"/>
  <c r="E14" i="7"/>
  <c r="Q13" i="7"/>
  <c r="N13" i="7"/>
  <c r="K13" i="7"/>
  <c r="J13" i="7"/>
  <c r="I13" i="7"/>
  <c r="H13" i="7"/>
  <c r="E13" i="7"/>
  <c r="Q12" i="7"/>
  <c r="N12" i="7"/>
  <c r="K12" i="7"/>
  <c r="J12" i="7"/>
  <c r="I12" i="7"/>
  <c r="H12" i="7"/>
  <c r="E12" i="7"/>
  <c r="Q11" i="7"/>
  <c r="N11" i="7"/>
  <c r="J11" i="7"/>
  <c r="K11" i="7" s="1"/>
  <c r="I11" i="7"/>
  <c r="H11" i="7"/>
  <c r="E11" i="7"/>
  <c r="Q10" i="7"/>
  <c r="N10" i="7"/>
  <c r="J10" i="7"/>
  <c r="K10" i="7" s="1"/>
  <c r="I10" i="7"/>
  <c r="H10" i="7"/>
  <c r="E10" i="7"/>
  <c r="Q9" i="7"/>
  <c r="N9" i="7"/>
  <c r="K9" i="7"/>
  <c r="J9" i="7"/>
  <c r="I9" i="7"/>
  <c r="H9" i="7"/>
  <c r="E9" i="7"/>
  <c r="Q7" i="7"/>
  <c r="N7" i="7"/>
  <c r="K7" i="7"/>
  <c r="J7" i="7"/>
  <c r="I7" i="7"/>
  <c r="H7" i="7"/>
  <c r="E7" i="7"/>
  <c r="D119" i="5" l="1"/>
  <c r="D108" i="5"/>
  <c r="C119" i="5"/>
  <c r="C108" i="5"/>
  <c r="D67" i="5"/>
  <c r="D65" i="5"/>
  <c r="D16" i="5"/>
  <c r="C16" i="5"/>
  <c r="C67" i="5" l="1"/>
  <c r="G107" i="5" l="1"/>
  <c r="M67" i="5" l="1"/>
  <c r="C65" i="5"/>
  <c r="J19" i="6" l="1"/>
  <c r="L50" i="5" l="1"/>
  <c r="K50" i="5"/>
  <c r="H64" i="5" l="1"/>
  <c r="G64" i="5"/>
  <c r="F31" i="6" l="1"/>
  <c r="L64" i="5" l="1"/>
  <c r="M64" i="5"/>
  <c r="N64" i="5"/>
  <c r="K64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F19" i="6" s="1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C19" i="6" l="1"/>
  <c r="H107" i="5"/>
  <c r="I59" i="5" l="1"/>
  <c r="H58" i="5"/>
  <c r="G58" i="5"/>
  <c r="I61" i="5"/>
  <c r="C61" i="5"/>
  <c r="D61" i="5"/>
  <c r="E61" i="5" l="1"/>
  <c r="I58" i="5"/>
  <c r="G53" i="5"/>
  <c r="G36" i="5"/>
  <c r="K76" i="5" l="1"/>
  <c r="M68" i="5"/>
  <c r="I38" i="6" l="1"/>
  <c r="K19" i="6" l="1"/>
  <c r="I119" i="5" l="1"/>
  <c r="I118" i="5"/>
  <c r="I117" i="5"/>
  <c r="I116" i="5"/>
  <c r="I115" i="5"/>
  <c r="I114" i="5"/>
  <c r="I113" i="5"/>
  <c r="I112" i="5"/>
  <c r="I111" i="5"/>
  <c r="I110" i="5"/>
  <c r="I109" i="5"/>
  <c r="I108" i="5"/>
  <c r="I106" i="5"/>
  <c r="I105" i="5"/>
  <c r="H104" i="5"/>
  <c r="G104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7" i="5"/>
  <c r="H76" i="5"/>
  <c r="G76" i="5"/>
  <c r="I74" i="5"/>
  <c r="I69" i="5"/>
  <c r="I67" i="5"/>
  <c r="I66" i="5"/>
  <c r="I65" i="5"/>
  <c r="I60" i="5"/>
  <c r="I57" i="5"/>
  <c r="I56" i="5"/>
  <c r="I55" i="5"/>
  <c r="I54" i="5"/>
  <c r="H53" i="5"/>
  <c r="I53" i="5" s="1"/>
  <c r="I52" i="5"/>
  <c r="I51" i="5"/>
  <c r="H50" i="5"/>
  <c r="G50" i="5"/>
  <c r="I49" i="5"/>
  <c r="I48" i="5"/>
  <c r="I47" i="5"/>
  <c r="I46" i="5"/>
  <c r="I45" i="5"/>
  <c r="I44" i="5"/>
  <c r="H43" i="5"/>
  <c r="G43" i="5"/>
  <c r="I42" i="5"/>
  <c r="I41" i="5"/>
  <c r="H40" i="5"/>
  <c r="G40" i="5"/>
  <c r="I39" i="5"/>
  <c r="I38" i="5"/>
  <c r="I37" i="5"/>
  <c r="H36" i="5"/>
  <c r="I35" i="5"/>
  <c r="I34" i="5"/>
  <c r="I33" i="5"/>
  <c r="I30" i="5"/>
  <c r="I29" i="5"/>
  <c r="H28" i="5"/>
  <c r="G28" i="5"/>
  <c r="I27" i="5"/>
  <c r="I26" i="5"/>
  <c r="I25" i="5"/>
  <c r="H24" i="5"/>
  <c r="G24" i="5"/>
  <c r="I21" i="5"/>
  <c r="I20" i="5"/>
  <c r="I18" i="5"/>
  <c r="I17" i="5"/>
  <c r="I16" i="5"/>
  <c r="I15" i="5"/>
  <c r="I14" i="5"/>
  <c r="H13" i="5"/>
  <c r="G13" i="5"/>
  <c r="G11" i="5" l="1"/>
  <c r="H11" i="5"/>
  <c r="G72" i="5"/>
  <c r="G68" i="5" s="1"/>
  <c r="H72" i="5"/>
  <c r="I40" i="5"/>
  <c r="I76" i="5"/>
  <c r="I36" i="5"/>
  <c r="I28" i="5"/>
  <c r="I50" i="5"/>
  <c r="I104" i="5"/>
  <c r="I13" i="5"/>
  <c r="I43" i="5"/>
  <c r="I24" i="5"/>
  <c r="I64" i="5"/>
  <c r="H68" i="5" l="1"/>
  <c r="D68" i="5" s="1"/>
  <c r="I72" i="5"/>
  <c r="J53" i="5"/>
  <c r="J58" i="5"/>
  <c r="J64" i="5"/>
  <c r="J43" i="5"/>
  <c r="I11" i="5"/>
  <c r="J62" i="5"/>
  <c r="J22" i="5"/>
  <c r="J36" i="5"/>
  <c r="J50" i="5"/>
  <c r="J40" i="5"/>
  <c r="J13" i="5"/>
  <c r="J28" i="5"/>
  <c r="J24" i="5"/>
  <c r="J11" i="5" l="1"/>
  <c r="I68" i="5"/>
  <c r="E16" i="5" l="1"/>
  <c r="L36" i="5" l="1"/>
  <c r="D74" i="5" l="1"/>
  <c r="L24" i="5"/>
  <c r="D103" i="5" l="1"/>
  <c r="C103" i="5"/>
  <c r="D102" i="5"/>
  <c r="C102" i="5"/>
  <c r="C64" i="5"/>
  <c r="C63" i="5"/>
  <c r="D101" i="5" l="1"/>
  <c r="L22" i="5" l="1"/>
  <c r="I34" i="6" l="1"/>
  <c r="D41" i="5" l="1"/>
  <c r="C41" i="5"/>
  <c r="L40" i="5"/>
  <c r="K40" i="5"/>
  <c r="M41" i="5"/>
  <c r="E41" i="5" l="1"/>
  <c r="M25" i="5" l="1"/>
  <c r="D33" i="5" l="1"/>
  <c r="M32" i="5"/>
  <c r="M31" i="5" l="1"/>
  <c r="K24" i="5" l="1"/>
  <c r="C24" i="5" l="1"/>
  <c r="C74" i="5"/>
  <c r="I29" i="6" l="1"/>
  <c r="I28" i="6"/>
  <c r="L43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1" i="5" l="1"/>
  <c r="M24" i="5" l="1"/>
  <c r="C26" i="5"/>
  <c r="D26" i="5"/>
  <c r="E26" i="5" l="1"/>
  <c r="D24" i="5"/>
  <c r="E24" i="5" s="1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L101" i="5"/>
  <c r="K101" i="5"/>
  <c r="N24" i="5"/>
  <c r="M26" i="5"/>
  <c r="D86" i="5" l="1"/>
  <c r="D63" i="5"/>
  <c r="H6" i="6" l="1"/>
  <c r="M74" i="5" l="1"/>
  <c r="D106" i="5"/>
  <c r="C106" i="5"/>
  <c r="D88" i="5"/>
  <c r="C88" i="5"/>
  <c r="M27" i="5" l="1"/>
  <c r="D42" i="5" l="1"/>
  <c r="C42" i="5" l="1"/>
  <c r="E42" i="5" s="1"/>
  <c r="K107" i="5" l="1"/>
  <c r="K72" i="5" l="1"/>
  <c r="C72" i="5" s="1"/>
  <c r="C107" i="5"/>
  <c r="H8" i="6" l="1"/>
  <c r="L13" i="5" l="1"/>
  <c r="D13" i="5" s="1"/>
  <c r="M42" i="5"/>
  <c r="C40" i="5" l="1"/>
  <c r="M40" i="5"/>
  <c r="D40" i="5"/>
  <c r="E40" i="5" l="1"/>
  <c r="K13" i="5"/>
  <c r="C13" i="5" s="1"/>
  <c r="L28" i="5"/>
  <c r="K28" i="5"/>
  <c r="M28" i="5" l="1"/>
  <c r="C10" i="6" l="1"/>
  <c r="C8" i="6"/>
  <c r="C6" i="6"/>
  <c r="D105" i="5" l="1"/>
  <c r="C105" i="5"/>
  <c r="C104" i="5" s="1"/>
  <c r="E104" i="5" s="1"/>
  <c r="C46" i="5" l="1"/>
  <c r="C47" i="5"/>
  <c r="K43" i="5" l="1"/>
  <c r="C43" i="5" s="1"/>
  <c r="D47" i="5"/>
  <c r="E47" i="5" s="1"/>
  <c r="C86" i="5" l="1"/>
  <c r="C68" i="5"/>
  <c r="C76" i="5"/>
  <c r="M43" i="5"/>
  <c r="D43" i="5"/>
  <c r="D87" i="5" l="1"/>
  <c r="C87" i="5"/>
  <c r="L58" i="5" l="1"/>
  <c r="I26" i="6" l="1"/>
  <c r="I27" i="6"/>
  <c r="I33" i="6"/>
  <c r="I36" i="6"/>
  <c r="I37" i="6"/>
  <c r="I25" i="6"/>
  <c r="C21" i="5" l="1"/>
  <c r="D27" i="5"/>
  <c r="C27" i="5"/>
  <c r="E27" i="5" l="1"/>
  <c r="C28" i="5"/>
  <c r="K62" i="5" l="1"/>
  <c r="C62" i="5" s="1"/>
  <c r="L107" i="5" l="1"/>
  <c r="L76" i="5"/>
  <c r="L69" i="5"/>
  <c r="L62" i="5"/>
  <c r="D62" i="5" s="1"/>
  <c r="K58" i="5"/>
  <c r="L53" i="5"/>
  <c r="K53" i="5"/>
  <c r="C50" i="5"/>
  <c r="K36" i="5"/>
  <c r="C36" i="5" s="1"/>
  <c r="K22" i="5"/>
  <c r="M107" i="5" l="1"/>
  <c r="L72" i="5"/>
  <c r="D72" i="5" s="1"/>
  <c r="E72" i="5" s="1"/>
  <c r="L11" i="5"/>
  <c r="K11" i="5"/>
  <c r="M76" i="5"/>
  <c r="E74" i="5"/>
  <c r="N36" i="5" l="1"/>
  <c r="N40" i="5"/>
  <c r="N43" i="5"/>
  <c r="M72" i="5"/>
  <c r="N62" i="5" l="1"/>
  <c r="D66" i="5"/>
  <c r="E66" i="5" s="1"/>
  <c r="D46" i="5"/>
  <c r="K6" i="6"/>
  <c r="K8" i="6"/>
  <c r="H10" i="6"/>
  <c r="D59" i="5"/>
  <c r="E46" i="5" l="1"/>
  <c r="C25" i="5" l="1"/>
  <c r="M16" i="5"/>
  <c r="M18" i="5"/>
  <c r="M19" i="5"/>
  <c r="M20" i="5"/>
  <c r="M21" i="5"/>
  <c r="M14" i="5"/>
  <c r="D31" i="5" l="1"/>
  <c r="C31" i="5"/>
  <c r="E31" i="5" l="1"/>
  <c r="M69" i="5"/>
  <c r="I22" i="6" l="1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10" i="6"/>
  <c r="D8" i="6"/>
  <c r="D6" i="6"/>
  <c r="I24" i="6"/>
  <c r="M119" i="5"/>
  <c r="M118" i="5"/>
  <c r="M117" i="5"/>
  <c r="M116" i="5"/>
  <c r="M115" i="5"/>
  <c r="M114" i="5"/>
  <c r="M113" i="5"/>
  <c r="M112" i="5"/>
  <c r="M111" i="5"/>
  <c r="M110" i="5"/>
  <c r="M109" i="5"/>
  <c r="M108" i="5"/>
  <c r="M78" i="5"/>
  <c r="M77" i="5"/>
  <c r="D64" i="5" l="1"/>
  <c r="F114" i="5" s="1"/>
  <c r="E110" i="5"/>
  <c r="E111" i="5"/>
  <c r="E112" i="5"/>
  <c r="E113" i="5"/>
  <c r="E114" i="5"/>
  <c r="E115" i="5"/>
  <c r="E117" i="5"/>
  <c r="F117" i="5"/>
  <c r="E118" i="5"/>
  <c r="F118" i="5"/>
  <c r="E116" i="5"/>
  <c r="E84" i="5"/>
  <c r="F84" i="5"/>
  <c r="E79" i="5"/>
  <c r="E80" i="5"/>
  <c r="E81" i="5"/>
  <c r="E82" i="5"/>
  <c r="E83" i="5"/>
  <c r="E85" i="5"/>
  <c r="E89" i="5"/>
  <c r="E90" i="5"/>
  <c r="E91" i="5"/>
  <c r="E92" i="5"/>
  <c r="E93" i="5"/>
  <c r="E94" i="5"/>
  <c r="E95" i="5"/>
  <c r="E96" i="5"/>
  <c r="E97" i="5"/>
  <c r="E98" i="5"/>
  <c r="E99" i="5"/>
  <c r="E100" i="5"/>
  <c r="E86" i="5"/>
  <c r="E10" i="6"/>
  <c r="E8" i="6"/>
  <c r="E6" i="6"/>
  <c r="E105" i="5"/>
  <c r="E106" i="5"/>
  <c r="E78" i="5"/>
  <c r="E88" i="5"/>
  <c r="D107" i="5"/>
  <c r="E107" i="5" s="1"/>
  <c r="E109" i="5"/>
  <c r="F115" i="5"/>
  <c r="E77" i="5"/>
  <c r="E119" i="5"/>
  <c r="D76" i="5"/>
  <c r="E108" i="5"/>
  <c r="F112" i="5"/>
  <c r="D58" i="5"/>
  <c r="C58" i="5"/>
  <c r="C53" i="5"/>
  <c r="D50" i="5"/>
  <c r="F98" i="5" s="1"/>
  <c r="D36" i="5"/>
  <c r="F79" i="5"/>
  <c r="C45" i="5"/>
  <c r="D45" i="5"/>
  <c r="F95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4" i="5"/>
  <c r="C48" i="5"/>
  <c r="C49" i="5"/>
  <c r="C51" i="5"/>
  <c r="C52" i="5"/>
  <c r="C54" i="5"/>
  <c r="C55" i="5"/>
  <c r="C56" i="5"/>
  <c r="C57" i="5"/>
  <c r="C59" i="5"/>
  <c r="C60" i="5"/>
  <c r="D21" i="5"/>
  <c r="D23" i="5"/>
  <c r="D25" i="5"/>
  <c r="F80" i="5" s="1"/>
  <c r="D29" i="5"/>
  <c r="F82" i="5" s="1"/>
  <c r="D30" i="5"/>
  <c r="D32" i="5"/>
  <c r="F85" i="5" s="1"/>
  <c r="D34" i="5"/>
  <c r="D35" i="5"/>
  <c r="D37" i="5"/>
  <c r="F90" i="5" s="1"/>
  <c r="D38" i="5"/>
  <c r="F91" i="5" s="1"/>
  <c r="D39" i="5"/>
  <c r="F92" i="5" s="1"/>
  <c r="F93" i="5"/>
  <c r="D44" i="5"/>
  <c r="D48" i="5"/>
  <c r="F96" i="5" s="1"/>
  <c r="D49" i="5"/>
  <c r="F97" i="5" s="1"/>
  <c r="D51" i="5"/>
  <c r="F99" i="5" s="1"/>
  <c r="D52" i="5"/>
  <c r="F100" i="5" s="1"/>
  <c r="D53" i="5"/>
  <c r="D54" i="5"/>
  <c r="D55" i="5"/>
  <c r="D56" i="5"/>
  <c r="D57" i="5"/>
  <c r="F110" i="5"/>
  <c r="D60" i="5"/>
  <c r="F111" i="5" s="1"/>
  <c r="F113" i="5"/>
  <c r="F83" i="5" l="1"/>
  <c r="E30" i="5"/>
  <c r="F94" i="5"/>
  <c r="E44" i="5"/>
  <c r="E38" i="5"/>
  <c r="F89" i="5"/>
  <c r="E36" i="5"/>
  <c r="F109" i="5"/>
  <c r="F116" i="5"/>
  <c r="C22" i="5"/>
  <c r="C11" i="5" s="1"/>
  <c r="M13" i="5"/>
  <c r="E76" i="5"/>
  <c r="D28" i="5"/>
  <c r="D22" i="5"/>
  <c r="E52" i="5"/>
  <c r="E63" i="5"/>
  <c r="E60" i="5"/>
  <c r="E59" i="5"/>
  <c r="E54" i="5"/>
  <c r="E51" i="5"/>
  <c r="E49" i="5"/>
  <c r="E43" i="5"/>
  <c r="E34" i="5"/>
  <c r="E32" i="5"/>
  <c r="E29" i="5"/>
  <c r="E25" i="5"/>
  <c r="E23" i="5"/>
  <c r="E21" i="5"/>
  <c r="E62" i="5"/>
  <c r="E58" i="5"/>
  <c r="E57" i="5"/>
  <c r="E56" i="5"/>
  <c r="E55" i="5"/>
  <c r="E53" i="5"/>
  <c r="E50" i="5"/>
  <c r="E48" i="5"/>
  <c r="E39" i="5"/>
  <c r="E37" i="5"/>
  <c r="E35" i="5"/>
  <c r="E33" i="5"/>
  <c r="E45" i="5"/>
  <c r="D20" i="5"/>
  <c r="E20" i="5" s="1"/>
  <c r="D19" i="5"/>
  <c r="E19" i="5" s="1"/>
  <c r="D15" i="5"/>
  <c r="M58" i="5"/>
  <c r="M55" i="5"/>
  <c r="M53" i="5"/>
  <c r="M50" i="5"/>
  <c r="M36" i="5"/>
  <c r="M35" i="5"/>
  <c r="M33" i="5"/>
  <c r="M29" i="5"/>
  <c r="M23" i="5"/>
  <c r="D18" i="5"/>
  <c r="D17" i="5"/>
  <c r="E17" i="5" s="1"/>
  <c r="D14" i="5"/>
  <c r="F69" i="5" s="1"/>
  <c r="M63" i="5"/>
  <c r="M62" i="5" s="1"/>
  <c r="M60" i="5"/>
  <c r="M59" i="5"/>
  <c r="M54" i="5"/>
  <c r="M51" i="5"/>
  <c r="M48" i="5"/>
  <c r="M39" i="5"/>
  <c r="M38" i="5"/>
  <c r="M37" i="5"/>
  <c r="M34" i="5"/>
  <c r="M22" i="5"/>
  <c r="E15" i="5" l="1"/>
  <c r="D11" i="5"/>
  <c r="F81" i="5"/>
  <c r="N28" i="5"/>
  <c r="N13" i="5"/>
  <c r="E28" i="5"/>
  <c r="E22" i="5"/>
  <c r="E18" i="5"/>
  <c r="E14" i="5"/>
  <c r="M11" i="5"/>
  <c r="N53" i="5"/>
  <c r="N58" i="5"/>
  <c r="N50" i="5"/>
  <c r="N22" i="5"/>
  <c r="E13" i="5"/>
  <c r="F64" i="5" l="1"/>
  <c r="F40" i="5"/>
  <c r="F36" i="5"/>
  <c r="N11" i="5"/>
  <c r="E11" i="5"/>
  <c r="F62" i="5"/>
  <c r="F53" i="5"/>
  <c r="F43" i="5"/>
  <c r="F28" i="5"/>
  <c r="F22" i="5"/>
  <c r="F50" i="5"/>
  <c r="F24" i="5"/>
  <c r="F13" i="5"/>
  <c r="F58" i="5"/>
  <c r="F11" i="5" l="1"/>
  <c r="I19" i="6"/>
</calcChain>
</file>

<file path=xl/sharedStrings.xml><?xml version="1.0" encoding="utf-8"?>
<sst xmlns="http://schemas.openxmlformats.org/spreadsheetml/2006/main" count="443" uniqueCount="363">
  <si>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</si>
  <si>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</si>
  <si>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</si>
  <si>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</si>
  <si>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</si>
  <si>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</si>
  <si>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</si>
  <si>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</si>
  <si>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</si>
  <si>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</si>
  <si>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</si>
  <si>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</si>
  <si>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</si>
  <si>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</si>
  <si>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</si>
  <si>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</si>
  <si>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</si>
  <si>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</si>
  <si>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</si>
  <si>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</si>
  <si>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</si>
  <si>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</si>
  <si>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</si>
  <si>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</si>
  <si>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</si>
  <si>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</si>
  <si>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</si>
  <si>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</si>
  <si>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</si>
  <si>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</si>
  <si>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</si>
  <si>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</si>
  <si>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</si>
  <si>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</si>
  <si>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</si>
  <si>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</si>
  <si>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</si>
  <si>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</si>
  <si>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</si>
  <si>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</si>
  <si>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</si>
  <si>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</si>
  <si>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</si>
  <si>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</si>
  <si>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</si>
  <si>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</si>
  <si>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</si>
  <si>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</si>
  <si>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</si>
  <si>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</si>
  <si>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</si>
  <si>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</si>
  <si>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</si>
  <si>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</si>
  <si>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</si>
  <si>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</si>
  <si>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</si>
  <si>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</si>
  <si>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</si>
  <si>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</si>
  <si>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</si>
  <si>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</si>
  <si>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</si>
  <si>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</si>
  <si>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</si>
  <si>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</si>
  <si>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</si>
  <si>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</si>
  <si>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</si>
  <si>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</si>
  <si>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</si>
  <si>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</si>
  <si>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</si>
  <si>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</si>
  <si>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</si>
  <si>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</si>
  <si>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</si>
  <si>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</si>
  <si>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</si>
  <si>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</si>
  <si>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</si>
  <si>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</si>
  <si>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</si>
  <si>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</si>
  <si>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</si>
  <si>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</si>
  <si>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</si>
  <si>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</si>
  <si>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</si>
  <si>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</si>
  <si>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</si>
  <si>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</si>
  <si>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</si>
  <si>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</si>
  <si>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</si>
  <si>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</si>
  <si>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</si>
  <si>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</si>
  <si>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</si>
  <si>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</si>
  <si>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</si>
  <si>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</si>
  <si>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</si>
  <si>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</si>
  <si>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</si>
  <si>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</si>
  <si>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</si>
  <si>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</si>
  <si>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</si>
  <si>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</si>
  <si>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</si>
  <si>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</si>
  <si>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</si>
  <si>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</si>
  <si>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</si>
  <si>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</si>
  <si>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</si>
  <si>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</si>
  <si>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</si>
  <si>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</si>
  <si>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</si>
  <si>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</si>
  <si>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</si>
  <si>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</si>
  <si>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</si>
  <si>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</si>
  <si>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</si>
  <si>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</si>
  <si>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</si>
  <si>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</si>
  <si>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</si>
  <si>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</si>
  <si>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</si>
  <si>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</si>
  <si>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</si>
  <si>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</si>
  <si>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</si>
  <si>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</si>
  <si>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</si>
  <si>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</si>
  <si>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</si>
  <si>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</si>
  <si>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</si>
  <si>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</si>
  <si>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</si>
  <si>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</si>
  <si>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</si>
  <si>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</si>
  <si>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</si>
  <si>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</si>
  <si>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</si>
  <si>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</si>
  <si>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</si>
  <si>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</si>
  <si>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</si>
  <si>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</si>
  <si>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</si>
  <si>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</si>
  <si>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</si>
  <si>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</si>
  <si>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</si>
  <si>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</si>
  <si>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</si>
  <si>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</si>
  <si>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</si>
  <si>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</si>
  <si>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</si>
  <si>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</si>
  <si>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</si>
  <si>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</si>
  <si>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</si>
  <si>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</si>
  <si>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</si>
  <si>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</si>
  <si>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</si>
  <si>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</si>
  <si>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</si>
  <si>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</si>
  <si>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</si>
  <si>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</si>
  <si>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</si>
  <si>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</si>
  <si>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</si>
  <si>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</si>
  <si>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</si>
  <si>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</si>
  <si>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</si>
  <si>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</si>
  <si>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</si>
  <si>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</si>
  <si>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</si>
  <si>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</si>
  <si>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</si>
  <si>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</si>
  <si>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</si>
  <si>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</si>
  <si>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</si>
  <si>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</si>
  <si>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</si>
  <si>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</si>
  <si>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</si>
  <si>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</si>
  <si>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</si>
  <si>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</si>
  <si>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</si>
  <si>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</si>
  <si>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</si>
  <si>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</si>
  <si>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</si>
  <si>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</si>
  <si>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</si>
  <si>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</si>
  <si>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</si>
  <si>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</si>
  <si>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</si>
  <si>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</si>
  <si>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</si>
  <si>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</si>
  <si>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</si>
  <si>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</si>
  <si>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</si>
  <si>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</si>
  <si>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</si>
  <si>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</si>
  <si>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</si>
  <si>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</si>
  <si>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</si>
  <si>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</si>
  <si>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</si>
  <si>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</si>
  <si>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</si>
  <si>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</si>
  <si>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</si>
  <si>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</si>
  <si>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</si>
  <si>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</si>
  <si>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</si>
  <si>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</si>
  <si>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</si>
  <si>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</si>
  <si>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</si>
  <si>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</si>
  <si>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</si>
  <si>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</si>
  <si>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</si>
  <si>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</si>
  <si>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</si>
  <si>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</si>
  <si>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</si>
  <si>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</si>
  <si>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</si>
  <si>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</si>
  <si>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</si>
  <si>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</si>
  <si>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</si>
  <si>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</si>
  <si>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</si>
  <si>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</si>
  <si>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</si>
  <si>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</si>
  <si>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</si>
  <si>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</si>
  <si>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</si>
  <si>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</si>
  <si>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</si>
  <si>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</si>
  <si>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</si>
  <si>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И.о. начальника  Финансового управления</t>
  </si>
  <si>
    <t>И.А. Лабыкина</t>
  </si>
  <si>
    <t>Исполнитель: Е.Н. Коваленко, Н.В. Прудникова</t>
  </si>
  <si>
    <t>ПРИЛОЖЕНИЕ К СПРАВКЕ  НА  01.10.2025 г.:</t>
  </si>
  <si>
    <t>на 01.10.2024г.</t>
  </si>
  <si>
    <t>на 01.10.2025г.</t>
  </si>
  <si>
    <t>на 1 октября 2025 года</t>
  </si>
  <si>
    <t>Налог на имущество физических лиц</t>
  </si>
  <si>
    <t>Земельный налог</t>
  </si>
  <si>
    <t>Иные межбюджетные трансферты</t>
  </si>
  <si>
    <t>-</t>
  </si>
  <si>
    <t>Сведения об исполнении консолидированного бюджета МО "Тайшетский район" на 01 октября 2025 года в сравнении с запланированными значениями на соответсвующий период (финансовый год)</t>
  </si>
  <si>
    <t xml:space="preserve">Единица измерения:  руб. </t>
  </si>
  <si>
    <t>Наименование 
показателя</t>
  </si>
  <si>
    <t>Код дохода по бюджетной классификации</t>
  </si>
  <si>
    <t>консолидированный бюджет</t>
  </si>
  <si>
    <t>бюджет муниципального района</t>
  </si>
  <si>
    <t>бюджеты городских и сельских поселений</t>
  </si>
  <si>
    <t>бюджеты городских поселений</t>
  </si>
  <si>
    <t>бюджеты сельских поселений</t>
  </si>
  <si>
    <t>Утверждено консолидированный бюджет субъекта Российской Федерации</t>
  </si>
  <si>
    <t>Исполнено консолидированный бюджет субъекта Российской Федерации</t>
  </si>
  <si>
    <t>Процент исполнения к плану года</t>
  </si>
  <si>
    <t>Утверждено бюджет муниципального района</t>
  </si>
  <si>
    <t>Исполнено бюджет муниципального района</t>
  </si>
  <si>
    <t>Утверждено бюджеты городских и сельских поселений</t>
  </si>
  <si>
    <t>Исполнено бюджеты городских и сельских поселений</t>
  </si>
  <si>
    <t>Утверждено бюджеты городских поселений</t>
  </si>
  <si>
    <t>Исполнено бюджеты городских поселений</t>
  </si>
  <si>
    <t>Утверждено бюджеты сельских поселений</t>
  </si>
  <si>
    <t>Исполнено бюджеты сельских поселений</t>
  </si>
  <si>
    <t>13</t>
  </si>
  <si>
    <t>14</t>
  </si>
  <si>
    <t>15</t>
  </si>
  <si>
    <t>16</t>
  </si>
  <si>
    <t>17</t>
  </si>
  <si>
    <t>Доходы бюджета - всего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</si>
  <si>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</si>
  <si>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</si>
  <si>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</si>
  <si>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</si>
  <si>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</si>
  <si>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</si>
  <si>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</si>
  <si>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</si>
  <si>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</si>
  <si>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</si>
  <si>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</si>
  <si>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</si>
  <si>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</si>
  <si>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</si>
  <si>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</si>
  <si>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</si>
  <si>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</si>
  <si>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</si>
  <si>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</si>
  <si>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</si>
  <si>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 xml:space="preserve"> 000 1060100000 0000 110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</si>
  <si>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</si>
  <si>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</si>
  <si>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</si>
  <si>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физических лиц</t>
  </si>
  <si>
    <t xml:space="preserve"> 000 1060604000 0000 110</t>
  </si>
  <si>
    <t>ГОСУДАРСТВЕННАЯ ПОШЛИНА</t>
  </si>
  <si>
    <t xml:space="preserve"> 000 1080000000 0000 000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</si>
  <si>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</si>
  <si>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</si>
  <si>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ПЛАТЕЖИ ПРИ ПОЛЬЗОВАНИИ ПРИРОДНЫМИ РЕСУРСАМИ</t>
  </si>
  <si>
    <t xml:space="preserve"> 000 1120000000 0000 000</t>
  </si>
  <si>
    <t>ДОХОДЫ ОТ ОКАЗАНИЯ ПЛАТНЫХ УСЛУГ И КОМПЕНСАЦИИ ЗАТРАТ ГОСУДАРСТВА</t>
  </si>
  <si>
    <t xml:space="preserve"> 000 1130000000 0000 000</t>
  </si>
  <si>
    <t>ДОХОДЫ ОТ ПРОДАЖИ МАТЕРИАЛЬНЫХ И НЕМАТЕРИАЛЬНЫХ АКТИВОВ</t>
  </si>
  <si>
    <t xml:space="preserve"> 000 1140000000 0000 000</t>
  </si>
  <si>
    <t>ШТРАФЫ, САНКЦИИ, ВОЗМЕЩЕНИЕ УЩЕРБА</t>
  </si>
  <si>
    <t xml:space="preserve"> 000 1160000000 0000 000</t>
  </si>
  <si>
    <t>ПРОЧИЕ НЕНАЛОГОВЫЕ ДОХОДЫ</t>
  </si>
  <si>
    <t xml:space="preserve"> 000 1170000000 0000 000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</si>
  <si>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</si>
  <si>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</si>
  <si>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</si>
  <si>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</si>
  <si>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</si>
  <si>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</si>
  <si>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</si>
  <si>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</si>
  <si>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Субвенции бюджетам бюджетной системы Российской Федерации</t>
  </si>
  <si>
    <t xml:space="preserve"> 000 2023000000 0000 150</t>
  </si>
  <si>
    <t xml:space="preserve"> 000 2024000000 0000 150</t>
  </si>
  <si>
    <t>БЕЗВОЗМЕЗДНЫЕ ПОСТУПЛЕНИЯ ОТ НЕГОСУДАРСТВЕННЫХ ОРГАНИЗАЦИЙ</t>
  </si>
  <si>
    <t xml:space="preserve"> 000 2040000000 0000 000</t>
  </si>
  <si>
    <t>ПРОЧИЕ БЕЗВОЗМЕЗДНЫЕ ПОСТУПЛЕНИЯ</t>
  </si>
  <si>
    <t xml:space="preserve"> 000 2070000000 0000 000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</si>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</sst>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\.mm\.yyyy"/>
    <numFmt numFmtId="174" formatCode="0.0%"/>
  </numFmts>
  <fonts count="4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b/>
      <u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232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0" fontId="26" fillId="7" borderId="50" xfId="159" applyNumberFormat="1" applyFont="1" applyFill="1" applyBorder="1" applyAlignment="1" applyProtection="1">
      <alignment horizontal="center"/>
    </xf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4" fontId="26" fillId="7" borderId="0" xfId="0" applyNumberFormat="1" applyFont="1" applyFill="1" applyAlignment="1" applyProtection="1">
      <alignment vertical="center"/>
      <protection locked="0"/>
    </xf>
    <xf numFmtId="165" fontId="14" fillId="7" borderId="0" xfId="0" applyNumberFormat="1" applyFont="1" applyFill="1" applyBorder="1" applyAlignment="1"/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14" fillId="7" borderId="50" xfId="0" applyNumberFormat="1" applyFont="1" applyFill="1" applyBorder="1" applyAlignment="1">
      <alignment wrapText="1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165" fontId="26" fillId="7" borderId="0" xfId="160" applyNumberFormat="1" applyFont="1" applyFill="1" applyBorder="1" applyAlignment="1" applyProtection="1">
      <alignment horizontal="center" vertical="center"/>
    </xf>
    <xf numFmtId="4" fontId="26" fillId="7" borderId="55" xfId="0" applyNumberFormat="1" applyFont="1" applyFill="1" applyBorder="1" applyAlignment="1">
      <alignment horizontal="center"/>
    </xf>
    <xf numFmtId="49" fontId="26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0" fontId="47" fillId="0" borderId="0" xfId="183" applyNumberFormat="1" applyFont="1" applyAlignment="1" applyProtection="1">
      <alignment horizontal="center"/>
    </xf>
    <xf numFmtId="0" fontId="0" fillId="0" borderId="0" xfId="0" applyProtection="1">
      <protection locked="0"/>
    </xf>
    <xf numFmtId="0" fontId="19" fillId="0" borderId="0" xfId="194" applyNumberFormat="1" applyAlignment="1" applyProtection="1"/>
    <xf numFmtId="49" fontId="2" fillId="3" borderId="4" xfId="109" applyNumberFormat="1" applyAlignment="1" applyProtection="1">
      <alignment horizontal="center" vertical="center" wrapText="1"/>
    </xf>
    <xf numFmtId="0" fontId="2" fillId="3" borderId="73" xfId="109" applyBorder="1" applyAlignment="1">
      <alignment horizontal="center" vertical="center" wrapText="1"/>
    </xf>
    <xf numFmtId="0" fontId="2" fillId="3" borderId="10" xfId="109" applyBorder="1" applyAlignment="1">
      <alignment horizontal="center" vertical="center" wrapText="1"/>
    </xf>
    <xf numFmtId="0" fontId="2" fillId="3" borderId="74" xfId="109" applyBorder="1" applyAlignment="1">
      <alignment horizontal="center" vertical="center" wrapText="1"/>
    </xf>
    <xf numFmtId="0" fontId="2" fillId="3" borderId="75" xfId="109" applyBorder="1" applyAlignment="1">
      <alignment horizontal="center" vertical="center" wrapText="1"/>
    </xf>
    <xf numFmtId="0" fontId="2" fillId="3" borderId="76" xfId="109" applyBorder="1" applyAlignment="1">
      <alignment horizontal="center" vertical="center" wrapText="1"/>
    </xf>
    <xf numFmtId="0" fontId="2" fillId="3" borderId="52" xfId="109" applyBorder="1" applyAlignment="1">
      <alignment horizontal="center" vertical="center" wrapText="1"/>
    </xf>
    <xf numFmtId="0" fontId="2" fillId="3" borderId="53" xfId="109" applyBorder="1" applyAlignment="1">
      <alignment horizontal="center" vertical="center" wrapText="1"/>
    </xf>
    <xf numFmtId="0" fontId="2" fillId="3" borderId="54" xfId="109" applyBorder="1" applyAlignment="1">
      <alignment horizontal="center" vertical="center" wrapText="1"/>
    </xf>
    <xf numFmtId="0" fontId="2" fillId="3" borderId="77" xfId="109" applyBorder="1" applyAlignment="1">
      <alignment horizontal="center" vertical="center" wrapText="1"/>
    </xf>
    <xf numFmtId="0" fontId="2" fillId="3" borderId="32" xfId="109" applyBorder="1" applyAlignment="1">
      <alignment horizontal="center" vertical="center" wrapText="1"/>
    </xf>
    <xf numFmtId="0" fontId="2" fillId="3" borderId="14" xfId="109" applyBorder="1" applyAlignment="1">
      <alignment horizontal="center" vertical="center" wrapText="1"/>
    </xf>
    <xf numFmtId="0" fontId="2" fillId="3" borderId="78" xfId="109" applyBorder="1" applyAlignment="1">
      <alignment horizontal="center" vertical="center" wrapText="1"/>
    </xf>
    <xf numFmtId="0" fontId="2" fillId="3" borderId="28" xfId="109" applyBorder="1" applyAlignment="1">
      <alignment horizontal="center" vertical="center" wrapText="1"/>
    </xf>
    <xf numFmtId="49" fontId="3" fillId="0" borderId="69" xfId="125" applyNumberFormat="1" applyBorder="1" applyAlignment="1" applyProtection="1">
      <alignment horizontal="center" vertical="center" wrapText="1"/>
    </xf>
    <xf numFmtId="49" fontId="3" fillId="0" borderId="56" xfId="125" applyNumberFormat="1" applyBorder="1" applyAlignment="1" applyProtection="1">
      <alignment horizontal="center" vertical="center" wrapText="1"/>
    </xf>
    <xf numFmtId="49" fontId="3" fillId="0" borderId="72" xfId="125" applyNumberFormat="1" applyBorder="1" applyAlignment="1" applyProtection="1">
      <alignment horizontal="center" vertical="center" wrapText="1"/>
    </xf>
    <xf numFmtId="49" fontId="3" fillId="0" borderId="15" xfId="125" applyNumberForma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49" fontId="2" fillId="3" borderId="50" xfId="109" applyNumberFormat="1" applyBorder="1" applyAlignment="1" applyProtection="1">
      <alignment horizontal="center" vertical="center" wrapText="1"/>
    </xf>
    <xf numFmtId="49" fontId="2" fillId="3" borderId="50" xfId="126" applyNumberFormat="1" applyBorder="1" applyAlignment="1" applyProtection="1">
      <alignment horizontal="center" vertical="center" wrapText="1"/>
    </xf>
    <xf numFmtId="0" fontId="3" fillId="0" borderId="8" xfId="110" applyNumberFormat="1" applyBorder="1" applyAlignment="1" applyProtection="1">
      <alignment vertical="center" wrapText="1"/>
    </xf>
    <xf numFmtId="49" fontId="2" fillId="3" borderId="12" xfId="122" applyNumberFormat="1" applyBorder="1" applyAlignment="1" applyProtection="1">
      <alignment horizontal="center" vertical="center"/>
    </xf>
    <xf numFmtId="4" fontId="2" fillId="3" borderId="12" xfId="127" applyNumberFormat="1" applyBorder="1" applyAlignment="1" applyProtection="1">
      <alignment horizontal="center" vertical="center"/>
    </xf>
    <xf numFmtId="174" fontId="19" fillId="0" borderId="51" xfId="182" applyNumberFormat="1" applyFont="1" applyBorder="1" applyAlignment="1" applyProtection="1">
      <alignment horizontal="center" vertical="center"/>
    </xf>
    <xf numFmtId="174" fontId="19" fillId="0" borderId="79" xfId="182" applyNumberFormat="1" applyFont="1" applyBorder="1" applyAlignment="1" applyProtection="1">
      <alignment horizontal="center" vertical="center"/>
    </xf>
    <xf numFmtId="4" fontId="2" fillId="3" borderId="51" xfId="127" applyNumberFormat="1" applyBorder="1" applyAlignment="1" applyProtection="1">
      <alignment horizontal="center" vertical="center"/>
    </xf>
    <xf numFmtId="4" fontId="2" fillId="3" borderId="80" xfId="127" applyNumberFormat="1" applyBorder="1" applyAlignment="1" applyProtection="1">
      <alignment horizontal="right" vertical="center"/>
    </xf>
    <xf numFmtId="4" fontId="2" fillId="0" borderId="81" xfId="159" applyNumberFormat="1" applyBorder="1" applyAlignment="1" applyProtection="1">
      <alignment horizontal="right" vertical="center"/>
    </xf>
    <xf numFmtId="4" fontId="2" fillId="3" borderId="12" xfId="127" applyNumberFormat="1" applyBorder="1" applyAlignment="1" applyProtection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3" fillId="0" borderId="9" xfId="111" applyNumberFormat="1" applyAlignment="1" applyProtection="1">
      <alignment vertical="center" wrapText="1"/>
    </xf>
    <xf numFmtId="49" fontId="3" fillId="0" borderId="22" xfId="123" applyNumberFormat="1" applyAlignment="1" applyProtection="1">
      <alignment horizontal="center" vertical="center"/>
    </xf>
    <xf numFmtId="174" fontId="19" fillId="0" borderId="50" xfId="182" applyNumberFormat="1" applyFont="1" applyBorder="1" applyAlignment="1" applyProtection="1">
      <alignment horizontal="center" vertical="center"/>
    </xf>
    <xf numFmtId="174" fontId="19" fillId="0" borderId="52" xfId="182" applyNumberFormat="1" applyFont="1" applyBorder="1" applyAlignment="1" applyProtection="1">
      <alignment horizontal="center" vertical="center"/>
    </xf>
    <xf numFmtId="4" fontId="2" fillId="3" borderId="50" xfId="127" applyNumberFormat="1" applyBorder="1" applyAlignment="1" applyProtection="1">
      <alignment horizontal="center" vertical="center"/>
    </xf>
    <xf numFmtId="49" fontId="3" fillId="0" borderId="74" xfId="123" applyNumberFormat="1" applyBorder="1" applyAlignment="1" applyProtection="1">
      <alignment horizontal="center" vertical="center"/>
    </xf>
    <xf numFmtId="49" fontId="2" fillId="0" borderId="45" xfId="160" applyNumberFormat="1" applyAlignment="1" applyProtection="1">
      <alignment horizontal="center" vertical="center"/>
    </xf>
    <xf numFmtId="49" fontId="3" fillId="0" borderId="3" xfId="161" applyNumberFormat="1" applyAlignment="1" applyProtection="1">
      <alignment horizontal="center" vertical="center"/>
    </xf>
    <xf numFmtId="0" fontId="2" fillId="3" borderId="32" xfId="112" applyNumberFormat="1" applyAlignment="1" applyProtection="1">
      <alignment vertical="center" wrapText="1"/>
    </xf>
    <xf numFmtId="49" fontId="3" fillId="0" borderId="24" xfId="124" applyNumberFormat="1" applyAlignment="1" applyProtection="1">
      <alignment horizontal="center" vertical="center"/>
    </xf>
    <xf numFmtId="4" fontId="2" fillId="3" borderId="36" xfId="127" applyNumberFormat="1" applyAlignment="1" applyProtection="1">
      <alignment horizontal="center" vertical="center"/>
    </xf>
    <xf numFmtId="4" fontId="2" fillId="3" borderId="14" xfId="127" applyNumberFormat="1" applyBorder="1" applyAlignment="1" applyProtection="1">
      <alignment horizontal="right" vertical="center"/>
    </xf>
    <xf numFmtId="4" fontId="2" fillId="0" borderId="44" xfId="159" applyNumberFormat="1" applyAlignment="1" applyProtection="1">
      <alignment horizontal="right" vertical="center"/>
    </xf>
    <xf numFmtId="4" fontId="2" fillId="3" borderId="36" xfId="127" applyNumberFormat="1" applyAlignment="1" applyProtection="1">
      <alignment horizontal="right" vertical="center"/>
    </xf>
    <xf numFmtId="0" fontId="19" fillId="0" borderId="0" xfId="201" applyNumberFormat="1" applyAlignment="1" applyProtection="1"/>
    <xf numFmtId="0" fontId="3" fillId="0" borderId="4" xfId="119" applyNumberFormat="1" applyAlignment="1" applyProtection="1"/>
    <xf numFmtId="0" fontId="19" fillId="0" borderId="0" xfId="201" applyNumberFormat="1" applyProtection="1"/>
    <xf numFmtId="0" fontId="3" fillId="0" borderId="26" xfId="128" applyNumberFormat="1" applyProtection="1"/>
    <xf numFmtId="0" fontId="1" fillId="0" borderId="0" xfId="188" applyNumberFormat="1" applyProtection="1"/>
    <xf numFmtId="0" fontId="0" fillId="0" borderId="0" xfId="0" applyAlignment="1" applyProtection="1">
      <protection locked="0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CC"/>
      <color rgb="FFFF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T10" sqref="T10"/>
    </sheetView>
  </sheetViews>
  <sheetFormatPr defaultColWidth="10.7109375" defaultRowHeight="15" x14ac:dyDescent="0.25"/>
  <cols>
    <col min="1" max="1" width="40" style="231" customWidth="1"/>
    <col min="2" max="2" width="20.85546875" style="179" customWidth="1"/>
    <col min="3" max="4" width="16" style="179" customWidth="1"/>
    <col min="5" max="5" width="13.140625" style="179" customWidth="1"/>
    <col min="6" max="7" width="16" style="179" customWidth="1"/>
    <col min="8" max="8" width="13.140625" style="179" customWidth="1"/>
    <col min="9" max="9" width="14.5703125" style="179" customWidth="1"/>
    <col min="10" max="10" width="14.7109375" style="179" customWidth="1"/>
    <col min="11" max="11" width="13.140625" style="179" customWidth="1"/>
    <col min="12" max="13" width="16" style="179" hidden="1" customWidth="1"/>
    <col min="14" max="14" width="13.140625" style="179" hidden="1" customWidth="1"/>
    <col min="15" max="16" width="16" style="179" hidden="1" customWidth="1"/>
    <col min="17" max="17" width="13.140625" style="179" hidden="1" customWidth="1"/>
    <col min="18" max="16384" width="10.7109375" style="179"/>
  </cols>
  <sheetData>
    <row r="1" spans="1:17" x14ac:dyDescent="0.25">
      <c r="A1" s="178" t="s">
        <v>278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3" spans="1:17" x14ac:dyDescent="0.25">
      <c r="A3" s="180" t="s">
        <v>279</v>
      </c>
    </row>
    <row r="4" spans="1:17" x14ac:dyDescent="0.25">
      <c r="A4" s="181" t="s">
        <v>280</v>
      </c>
      <c r="B4" s="181" t="s">
        <v>281</v>
      </c>
      <c r="C4" s="182" t="s">
        <v>282</v>
      </c>
      <c r="D4" s="183"/>
      <c r="E4" s="184"/>
      <c r="F4" s="185" t="s">
        <v>283</v>
      </c>
      <c r="G4" s="186"/>
      <c r="H4" s="186"/>
      <c r="I4" s="187" t="s">
        <v>284</v>
      </c>
      <c r="J4" s="188"/>
      <c r="K4" s="189"/>
      <c r="L4" s="190" t="s">
        <v>285</v>
      </c>
      <c r="M4" s="191"/>
      <c r="N4" s="192"/>
      <c r="O4" s="193" t="s">
        <v>286</v>
      </c>
      <c r="P4" s="191"/>
      <c r="Q4" s="192"/>
    </row>
    <row r="5" spans="1:17" s="199" customFormat="1" ht="56.25" x14ac:dyDescent="0.25">
      <c r="A5" s="194"/>
      <c r="B5" s="194"/>
      <c r="C5" s="195" t="s">
        <v>287</v>
      </c>
      <c r="D5" s="195" t="s">
        <v>288</v>
      </c>
      <c r="E5" s="196" t="s">
        <v>289</v>
      </c>
      <c r="F5" s="195" t="s">
        <v>290</v>
      </c>
      <c r="G5" s="195" t="s">
        <v>291</v>
      </c>
      <c r="H5" s="197" t="s">
        <v>289</v>
      </c>
      <c r="I5" s="196" t="s">
        <v>292</v>
      </c>
      <c r="J5" s="196" t="s">
        <v>293</v>
      </c>
      <c r="K5" s="196" t="s">
        <v>289</v>
      </c>
      <c r="L5" s="198" t="s">
        <v>294</v>
      </c>
      <c r="M5" s="195" t="s">
        <v>295</v>
      </c>
      <c r="N5" s="197" t="s">
        <v>289</v>
      </c>
      <c r="O5" s="195" t="s">
        <v>296</v>
      </c>
      <c r="P5" s="195" t="s">
        <v>297</v>
      </c>
      <c r="Q5" s="195" t="s">
        <v>289</v>
      </c>
    </row>
    <row r="6" spans="1:17" s="199" customFormat="1" x14ac:dyDescent="0.25">
      <c r="A6" s="200" t="s">
        <v>57</v>
      </c>
      <c r="B6" s="200" t="s">
        <v>69</v>
      </c>
      <c r="C6" s="201" t="s">
        <v>78</v>
      </c>
      <c r="D6" s="200" t="s">
        <v>86</v>
      </c>
      <c r="E6" s="200" t="s">
        <v>123</v>
      </c>
      <c r="F6" s="201" t="s">
        <v>3</v>
      </c>
      <c r="G6" s="200" t="s">
        <v>14</v>
      </c>
      <c r="H6" s="200" t="s">
        <v>27</v>
      </c>
      <c r="I6" s="201" t="s">
        <v>70</v>
      </c>
      <c r="J6" s="200" t="s">
        <v>77</v>
      </c>
      <c r="K6" s="200" t="s">
        <v>226</v>
      </c>
      <c r="L6" s="201" t="s">
        <v>227</v>
      </c>
      <c r="M6" s="200" t="s">
        <v>298</v>
      </c>
      <c r="N6" s="200" t="s">
        <v>299</v>
      </c>
      <c r="O6" s="201" t="s">
        <v>300</v>
      </c>
      <c r="P6" s="200" t="s">
        <v>301</v>
      </c>
      <c r="Q6" s="200" t="s">
        <v>302</v>
      </c>
    </row>
    <row r="7" spans="1:17" s="211" customFormat="1" ht="15.75" thickBot="1" x14ac:dyDescent="0.3">
      <c r="A7" s="202" t="s">
        <v>303</v>
      </c>
      <c r="B7" s="203" t="s">
        <v>103</v>
      </c>
      <c r="C7" s="204">
        <v>4553678107.1300001</v>
      </c>
      <c r="D7" s="204">
        <v>3207184811.04</v>
      </c>
      <c r="E7" s="205">
        <f>D7/C7</f>
        <v>0.70430643879247745</v>
      </c>
      <c r="F7" s="204">
        <v>4061865838.9299998</v>
      </c>
      <c r="G7" s="204">
        <v>2864472552.5900002</v>
      </c>
      <c r="H7" s="206">
        <f>G7/F7</f>
        <v>0.70521102029912841</v>
      </c>
      <c r="I7" s="207">
        <f>L7+O7</f>
        <v>874385949.67000008</v>
      </c>
      <c r="J7" s="207">
        <f>M7+P7</f>
        <v>619016722.19000006</v>
      </c>
      <c r="K7" s="205">
        <f>J7/I7</f>
        <v>0.70794449799155823</v>
      </c>
      <c r="L7" s="208">
        <v>618911281.97000003</v>
      </c>
      <c r="M7" s="209">
        <v>438662461.69999999</v>
      </c>
      <c r="N7" s="205">
        <f>M7/L7</f>
        <v>0.70876468805631321</v>
      </c>
      <c r="O7" s="210">
        <v>255474667.69999999</v>
      </c>
      <c r="P7" s="210">
        <v>180354260.49000001</v>
      </c>
      <c r="Q7" s="205">
        <f>P7/O7</f>
        <v>0.70595751083151337</v>
      </c>
    </row>
    <row r="8" spans="1:17" s="211" customFormat="1" x14ac:dyDescent="0.25">
      <c r="A8" s="212" t="s">
        <v>92</v>
      </c>
      <c r="B8" s="213"/>
      <c r="C8" s="213"/>
      <c r="D8" s="213"/>
      <c r="E8" s="214"/>
      <c r="F8" s="213"/>
      <c r="G8" s="213"/>
      <c r="H8" s="215"/>
      <c r="I8" s="216"/>
      <c r="J8" s="216"/>
      <c r="K8" s="214"/>
      <c r="L8" s="217"/>
      <c r="M8" s="218"/>
      <c r="N8" s="214"/>
      <c r="O8" s="213"/>
      <c r="P8" s="219"/>
      <c r="Q8" s="214"/>
    </row>
    <row r="9" spans="1:17" s="211" customFormat="1" ht="15.75" thickBot="1" x14ac:dyDescent="0.3">
      <c r="A9" s="220" t="s">
        <v>304</v>
      </c>
      <c r="B9" s="221" t="s">
        <v>305</v>
      </c>
      <c r="C9" s="222">
        <v>1560009413.6400001</v>
      </c>
      <c r="D9" s="222">
        <v>1130876221.99</v>
      </c>
      <c r="E9" s="214">
        <f t="shared" ref="E9:E37" si="0">D9/C9</f>
        <v>0.72491628069814318</v>
      </c>
      <c r="F9" s="222">
        <v>1248260500</v>
      </c>
      <c r="G9" s="222">
        <v>913286566.66999996</v>
      </c>
      <c r="H9" s="215">
        <f>G9/F9</f>
        <v>0.73164741387715138</v>
      </c>
      <c r="I9" s="216">
        <f t="shared" ref="I9:J39" si="1">L9+O9</f>
        <v>311748913.63999999</v>
      </c>
      <c r="J9" s="216">
        <f t="shared" si="1"/>
        <v>217589655.32000002</v>
      </c>
      <c r="K9" s="214">
        <f>J9/I9</f>
        <v>0.69796443804537911</v>
      </c>
      <c r="L9" s="223">
        <v>278496650.13999999</v>
      </c>
      <c r="M9" s="224">
        <v>196693169.58000001</v>
      </c>
      <c r="N9" s="214">
        <f>M9/L9</f>
        <v>0.70626763187680197</v>
      </c>
      <c r="O9" s="225">
        <v>33252263.5</v>
      </c>
      <c r="P9" s="225">
        <v>20896485.739999998</v>
      </c>
      <c r="Q9" s="214">
        <f>P9/O9</f>
        <v>0.62842295653046287</v>
      </c>
    </row>
    <row r="10" spans="1:17" s="211" customFormat="1" ht="15.75" thickBot="1" x14ac:dyDescent="0.3">
      <c r="A10" s="220" t="s">
        <v>306</v>
      </c>
      <c r="B10" s="221" t="s">
        <v>307</v>
      </c>
      <c r="C10" s="222">
        <v>1126209200</v>
      </c>
      <c r="D10" s="222">
        <v>816837472.41999996</v>
      </c>
      <c r="E10" s="214">
        <f t="shared" si="0"/>
        <v>0.72529817055303758</v>
      </c>
      <c r="F10" s="222">
        <v>956532800</v>
      </c>
      <c r="G10" s="222">
        <v>694202139.92999995</v>
      </c>
      <c r="H10" s="215">
        <f t="shared" ref="H10:H37" si="2">G10/F10</f>
        <v>0.72574839036361316</v>
      </c>
      <c r="I10" s="216">
        <f t="shared" si="1"/>
        <v>169676400</v>
      </c>
      <c r="J10" s="216">
        <f t="shared" si="1"/>
        <v>122635332.48999999</v>
      </c>
      <c r="K10" s="214">
        <f t="shared" ref="K10:K37" si="3">J10/I10</f>
        <v>0.72276010388009171</v>
      </c>
      <c r="L10" s="223">
        <v>146812600</v>
      </c>
      <c r="M10" s="224">
        <v>103810989.05</v>
      </c>
      <c r="N10" s="214">
        <f t="shared" ref="N10:N37" si="4">M10/L10</f>
        <v>0.70709863492642999</v>
      </c>
      <c r="O10" s="225">
        <v>22863800</v>
      </c>
      <c r="P10" s="225">
        <v>18824343.440000001</v>
      </c>
      <c r="Q10" s="214">
        <f t="shared" ref="Q10:Q37" si="5">P10/O10</f>
        <v>0.82332523202617247</v>
      </c>
    </row>
    <row r="11" spans="1:17" s="211" customFormat="1" ht="15.75" thickBot="1" x14ac:dyDescent="0.3">
      <c r="A11" s="220" t="s">
        <v>308</v>
      </c>
      <c r="B11" s="221" t="s">
        <v>309</v>
      </c>
      <c r="C11" s="222">
        <v>1126209200</v>
      </c>
      <c r="D11" s="222">
        <v>816837472.41999996</v>
      </c>
      <c r="E11" s="214">
        <f t="shared" si="0"/>
        <v>0.72529817055303758</v>
      </c>
      <c r="F11" s="222">
        <v>956532800</v>
      </c>
      <c r="G11" s="222">
        <v>694202139.92999995</v>
      </c>
      <c r="H11" s="215">
        <f t="shared" si="2"/>
        <v>0.72574839036361316</v>
      </c>
      <c r="I11" s="216">
        <f t="shared" si="1"/>
        <v>169676400</v>
      </c>
      <c r="J11" s="216">
        <f t="shared" si="1"/>
        <v>122635332.48999999</v>
      </c>
      <c r="K11" s="214">
        <f t="shared" si="3"/>
        <v>0.72276010388009171</v>
      </c>
      <c r="L11" s="223">
        <v>146812600</v>
      </c>
      <c r="M11" s="224">
        <v>103810989.05</v>
      </c>
      <c r="N11" s="214">
        <f t="shared" si="4"/>
        <v>0.70709863492642999</v>
      </c>
      <c r="O11" s="225">
        <v>22863800</v>
      </c>
      <c r="P11" s="225">
        <v>18824343.440000001</v>
      </c>
      <c r="Q11" s="214">
        <f t="shared" si="5"/>
        <v>0.82332523202617247</v>
      </c>
    </row>
    <row r="12" spans="1:17" s="211" customFormat="1" ht="39" thickBot="1" x14ac:dyDescent="0.3">
      <c r="A12" s="220" t="s">
        <v>310</v>
      </c>
      <c r="B12" s="221" t="s">
        <v>311</v>
      </c>
      <c r="C12" s="222">
        <v>101488374</v>
      </c>
      <c r="D12" s="222">
        <v>74960527.620000005</v>
      </c>
      <c r="E12" s="214">
        <f t="shared" si="0"/>
        <v>0.7386119677116908</v>
      </c>
      <c r="F12" s="222">
        <v>57972900</v>
      </c>
      <c r="G12" s="222">
        <v>42833369.539999999</v>
      </c>
      <c r="H12" s="215">
        <f t="shared" si="2"/>
        <v>0.73885159341692408</v>
      </c>
      <c r="I12" s="216">
        <f t="shared" si="1"/>
        <v>43515474</v>
      </c>
      <c r="J12" s="216">
        <f t="shared" si="1"/>
        <v>32127158.079999998</v>
      </c>
      <c r="K12" s="214">
        <f t="shared" si="3"/>
        <v>0.73829272961613601</v>
      </c>
      <c r="L12" s="223">
        <v>43515474</v>
      </c>
      <c r="M12" s="224">
        <v>32127158.079999998</v>
      </c>
      <c r="N12" s="214">
        <f t="shared" si="4"/>
        <v>0.73829272961613601</v>
      </c>
      <c r="O12" s="225">
        <v>0</v>
      </c>
      <c r="P12" s="225">
        <v>0</v>
      </c>
      <c r="Q12" s="214" t="e">
        <f t="shared" si="5"/>
        <v>#DIV/0!</v>
      </c>
    </row>
    <row r="13" spans="1:17" s="211" customFormat="1" ht="15.75" thickBot="1" x14ac:dyDescent="0.3">
      <c r="A13" s="220" t="s">
        <v>312</v>
      </c>
      <c r="B13" s="221" t="s">
        <v>313</v>
      </c>
      <c r="C13" s="222">
        <v>86767683.510000005</v>
      </c>
      <c r="D13" s="222">
        <v>73096498.290000007</v>
      </c>
      <c r="E13" s="214">
        <f t="shared" si="0"/>
        <v>0.84243920470200884</v>
      </c>
      <c r="F13" s="222">
        <v>85928300</v>
      </c>
      <c r="G13" s="222">
        <v>72251302.079999998</v>
      </c>
      <c r="H13" s="215">
        <f t="shared" si="2"/>
        <v>0.84083243913821171</v>
      </c>
      <c r="I13" s="216">
        <f t="shared" si="1"/>
        <v>839383.51</v>
      </c>
      <c r="J13" s="216">
        <f t="shared" si="1"/>
        <v>845196.21</v>
      </c>
      <c r="K13" s="214">
        <f t="shared" si="3"/>
        <v>1.0069249632983617</v>
      </c>
      <c r="L13" s="223">
        <v>47078</v>
      </c>
      <c r="M13" s="224">
        <v>57190</v>
      </c>
      <c r="N13" s="214">
        <f t="shared" si="4"/>
        <v>1.2147924720676324</v>
      </c>
      <c r="O13" s="225">
        <v>792305.51</v>
      </c>
      <c r="P13" s="225">
        <v>788006.21</v>
      </c>
      <c r="Q13" s="214">
        <f t="shared" si="5"/>
        <v>0.99457368408305014</v>
      </c>
    </row>
    <row r="14" spans="1:17" s="211" customFormat="1" ht="26.25" thickBot="1" x14ac:dyDescent="0.3">
      <c r="A14" s="220" t="s">
        <v>314</v>
      </c>
      <c r="B14" s="221" t="s">
        <v>315</v>
      </c>
      <c r="C14" s="222">
        <v>63100000</v>
      </c>
      <c r="D14" s="222">
        <v>48286717.520000003</v>
      </c>
      <c r="E14" s="214">
        <f t="shared" si="0"/>
        <v>0.76524116513470686</v>
      </c>
      <c r="F14" s="222">
        <v>63100000</v>
      </c>
      <c r="G14" s="222">
        <v>48286717.520000003</v>
      </c>
      <c r="H14" s="215">
        <f t="shared" si="2"/>
        <v>0.76524116513470686</v>
      </c>
      <c r="I14" s="216">
        <f t="shared" si="1"/>
        <v>0</v>
      </c>
      <c r="J14" s="216">
        <f t="shared" si="1"/>
        <v>0</v>
      </c>
      <c r="K14" s="214" t="s">
        <v>277</v>
      </c>
      <c r="L14" s="223">
        <v>0</v>
      </c>
      <c r="M14" s="224">
        <v>0</v>
      </c>
      <c r="N14" s="214" t="e">
        <f t="shared" si="4"/>
        <v>#DIV/0!</v>
      </c>
      <c r="O14" s="225">
        <v>0</v>
      </c>
      <c r="P14" s="225">
        <v>0</v>
      </c>
      <c r="Q14" s="214" t="e">
        <f t="shared" si="5"/>
        <v>#DIV/0!</v>
      </c>
    </row>
    <row r="15" spans="1:17" s="211" customFormat="1" ht="26.25" thickBot="1" x14ac:dyDescent="0.3">
      <c r="A15" s="220" t="s">
        <v>316</v>
      </c>
      <c r="B15" s="221" t="s">
        <v>317</v>
      </c>
      <c r="C15" s="222">
        <v>32400</v>
      </c>
      <c r="D15" s="222">
        <v>33610.76</v>
      </c>
      <c r="E15" s="214">
        <f t="shared" si="0"/>
        <v>1.0373691358024693</v>
      </c>
      <c r="F15" s="222">
        <v>32400</v>
      </c>
      <c r="G15" s="222">
        <v>33610.76</v>
      </c>
      <c r="H15" s="215">
        <f t="shared" si="2"/>
        <v>1.0373691358024693</v>
      </c>
      <c r="I15" s="216">
        <f t="shared" si="1"/>
        <v>0</v>
      </c>
      <c r="J15" s="216">
        <f t="shared" si="1"/>
        <v>0</v>
      </c>
      <c r="K15" s="214" t="s">
        <v>277</v>
      </c>
      <c r="L15" s="223">
        <v>0</v>
      </c>
      <c r="M15" s="224">
        <v>0</v>
      </c>
      <c r="N15" s="214" t="e">
        <f t="shared" si="4"/>
        <v>#DIV/0!</v>
      </c>
      <c r="O15" s="225">
        <v>0</v>
      </c>
      <c r="P15" s="225">
        <v>0</v>
      </c>
      <c r="Q15" s="214" t="e">
        <f t="shared" si="5"/>
        <v>#DIV/0!</v>
      </c>
    </row>
    <row r="16" spans="1:17" s="211" customFormat="1" ht="15.75" thickBot="1" x14ac:dyDescent="0.3">
      <c r="A16" s="220" t="s">
        <v>318</v>
      </c>
      <c r="B16" s="221" t="s">
        <v>319</v>
      </c>
      <c r="C16" s="222">
        <v>2735283.51</v>
      </c>
      <c r="D16" s="222">
        <v>2741067.37</v>
      </c>
      <c r="E16" s="214">
        <f t="shared" si="0"/>
        <v>1.0021145376626792</v>
      </c>
      <c r="F16" s="222">
        <v>1895900</v>
      </c>
      <c r="G16" s="222">
        <v>1895871.16</v>
      </c>
      <c r="H16" s="214">
        <f t="shared" si="2"/>
        <v>0.99998478822722714</v>
      </c>
      <c r="I16" s="204">
        <f t="shared" si="1"/>
        <v>839383.51</v>
      </c>
      <c r="J16" s="204">
        <f t="shared" si="1"/>
        <v>845196.21</v>
      </c>
      <c r="K16" s="205">
        <f t="shared" si="3"/>
        <v>1.0069249632983617</v>
      </c>
      <c r="L16" s="225">
        <v>47078</v>
      </c>
      <c r="M16" s="224">
        <v>57190</v>
      </c>
      <c r="N16" s="214">
        <f t="shared" si="4"/>
        <v>1.2147924720676324</v>
      </c>
      <c r="O16" s="225">
        <v>792305.51</v>
      </c>
      <c r="P16" s="225">
        <v>788006.21</v>
      </c>
      <c r="Q16" s="214">
        <f t="shared" si="5"/>
        <v>0.99457368408305014</v>
      </c>
    </row>
    <row r="17" spans="1:17" s="211" customFormat="1" ht="26.25" thickBot="1" x14ac:dyDescent="0.3">
      <c r="A17" s="220" t="s">
        <v>320</v>
      </c>
      <c r="B17" s="221" t="s">
        <v>321</v>
      </c>
      <c r="C17" s="222">
        <v>20900000</v>
      </c>
      <c r="D17" s="222">
        <v>22035102.640000001</v>
      </c>
      <c r="E17" s="214">
        <f t="shared" si="0"/>
        <v>1.0543111311004785</v>
      </c>
      <c r="F17" s="222">
        <v>20900000</v>
      </c>
      <c r="G17" s="222">
        <v>22035102.640000001</v>
      </c>
      <c r="H17" s="214">
        <f t="shared" si="2"/>
        <v>1.0543111311004785</v>
      </c>
      <c r="I17" s="222">
        <f t="shared" si="1"/>
        <v>0</v>
      </c>
      <c r="J17" s="222">
        <f t="shared" si="1"/>
        <v>0</v>
      </c>
      <c r="K17" s="214" t="s">
        <v>277</v>
      </c>
      <c r="L17" s="225">
        <v>0</v>
      </c>
      <c r="M17" s="224">
        <v>0</v>
      </c>
      <c r="N17" s="214" t="e">
        <f t="shared" si="4"/>
        <v>#DIV/0!</v>
      </c>
      <c r="O17" s="225">
        <v>0</v>
      </c>
      <c r="P17" s="225">
        <v>0</v>
      </c>
      <c r="Q17" s="214" t="e">
        <f t="shared" si="5"/>
        <v>#DIV/0!</v>
      </c>
    </row>
    <row r="18" spans="1:17" s="211" customFormat="1" ht="15.75" thickBot="1" x14ac:dyDescent="0.3">
      <c r="A18" s="220" t="s">
        <v>322</v>
      </c>
      <c r="B18" s="221" t="s">
        <v>323</v>
      </c>
      <c r="C18" s="222">
        <v>66615000</v>
      </c>
      <c r="D18" s="222">
        <v>26788204.109999999</v>
      </c>
      <c r="E18" s="214">
        <f t="shared" si="0"/>
        <v>0.40213471605494255</v>
      </c>
      <c r="F18" s="222">
        <v>0</v>
      </c>
      <c r="G18" s="222">
        <v>0</v>
      </c>
      <c r="H18" s="214" t="s">
        <v>277</v>
      </c>
      <c r="I18" s="222">
        <f t="shared" si="1"/>
        <v>66615000</v>
      </c>
      <c r="J18" s="222">
        <f t="shared" si="1"/>
        <v>26788204.109999999</v>
      </c>
      <c r="K18" s="214">
        <f t="shared" si="3"/>
        <v>0.40213471605494255</v>
      </c>
      <c r="L18" s="225">
        <v>58295000</v>
      </c>
      <c r="M18" s="224">
        <v>26844735.140000001</v>
      </c>
      <c r="N18" s="214">
        <f t="shared" si="4"/>
        <v>0.46049807256196928</v>
      </c>
      <c r="O18" s="225">
        <v>8320000</v>
      </c>
      <c r="P18" s="225">
        <v>-56531.03</v>
      </c>
      <c r="Q18" s="214">
        <f t="shared" si="5"/>
        <v>-6.794594951923077E-3</v>
      </c>
    </row>
    <row r="19" spans="1:17" s="211" customFormat="1" ht="15.75" thickBot="1" x14ac:dyDescent="0.3">
      <c r="A19" s="220" t="s">
        <v>274</v>
      </c>
      <c r="B19" s="221" t="s">
        <v>324</v>
      </c>
      <c r="C19" s="222">
        <v>26863000</v>
      </c>
      <c r="D19" s="222">
        <v>11020758.609999999</v>
      </c>
      <c r="E19" s="214">
        <f t="shared" si="0"/>
        <v>0.41025792391021104</v>
      </c>
      <c r="F19" s="222">
        <v>0</v>
      </c>
      <c r="G19" s="222">
        <v>0</v>
      </c>
      <c r="H19" s="214" t="s">
        <v>277</v>
      </c>
      <c r="I19" s="222">
        <f t="shared" si="1"/>
        <v>26863000</v>
      </c>
      <c r="J19" s="222">
        <f t="shared" si="1"/>
        <v>11020758.609999999</v>
      </c>
      <c r="K19" s="214">
        <f t="shared" si="3"/>
        <v>0.41025792391021104</v>
      </c>
      <c r="L19" s="225">
        <v>25230000</v>
      </c>
      <c r="M19" s="224">
        <v>10136014.59</v>
      </c>
      <c r="N19" s="214">
        <f t="shared" si="4"/>
        <v>0.40174453388822828</v>
      </c>
      <c r="O19" s="225">
        <v>1633000</v>
      </c>
      <c r="P19" s="225">
        <v>884744.02</v>
      </c>
      <c r="Q19" s="214">
        <f t="shared" si="5"/>
        <v>0.54179058175137784</v>
      </c>
    </row>
    <row r="20" spans="1:17" s="211" customFormat="1" ht="15.75" thickBot="1" x14ac:dyDescent="0.3">
      <c r="A20" s="220" t="s">
        <v>275</v>
      </c>
      <c r="B20" s="221" t="s">
        <v>325</v>
      </c>
      <c r="C20" s="222">
        <v>39752000</v>
      </c>
      <c r="D20" s="222">
        <v>15767445.5</v>
      </c>
      <c r="E20" s="214">
        <f t="shared" si="0"/>
        <v>0.39664533859931578</v>
      </c>
      <c r="F20" s="222">
        <v>0</v>
      </c>
      <c r="G20" s="222">
        <v>0</v>
      </c>
      <c r="H20" s="214" t="s">
        <v>277</v>
      </c>
      <c r="I20" s="222">
        <f t="shared" si="1"/>
        <v>39752000</v>
      </c>
      <c r="J20" s="222">
        <f t="shared" si="1"/>
        <v>15767445.5</v>
      </c>
      <c r="K20" s="214">
        <f t="shared" si="3"/>
        <v>0.39664533859931578</v>
      </c>
      <c r="L20" s="225">
        <v>33065000</v>
      </c>
      <c r="M20" s="224">
        <v>16708720.550000001</v>
      </c>
      <c r="N20" s="214">
        <f t="shared" si="4"/>
        <v>0.50532951912898838</v>
      </c>
      <c r="O20" s="225">
        <v>6687000</v>
      </c>
      <c r="P20" s="225">
        <v>-941275.05</v>
      </c>
      <c r="Q20" s="214">
        <f t="shared" si="5"/>
        <v>-0.14076193360251235</v>
      </c>
    </row>
    <row r="21" spans="1:17" s="211" customFormat="1" ht="15.75" thickBot="1" x14ac:dyDescent="0.3">
      <c r="A21" s="220" t="s">
        <v>326</v>
      </c>
      <c r="B21" s="221" t="s">
        <v>327</v>
      </c>
      <c r="C21" s="222">
        <v>23183000</v>
      </c>
      <c r="D21" s="222">
        <v>10922770.26</v>
      </c>
      <c r="E21" s="214">
        <f t="shared" si="0"/>
        <v>0.47115430530992536</v>
      </c>
      <c r="F21" s="222">
        <v>0</v>
      </c>
      <c r="G21" s="222">
        <v>0</v>
      </c>
      <c r="H21" s="214" t="s">
        <v>277</v>
      </c>
      <c r="I21" s="222">
        <f t="shared" si="1"/>
        <v>23183000</v>
      </c>
      <c r="J21" s="222">
        <f t="shared" si="1"/>
        <v>10922770.26</v>
      </c>
      <c r="K21" s="214">
        <f t="shared" si="3"/>
        <v>0.47115430530992536</v>
      </c>
      <c r="L21" s="225">
        <v>18765000</v>
      </c>
      <c r="M21" s="224">
        <v>12552727.33</v>
      </c>
      <c r="N21" s="214">
        <f t="shared" si="4"/>
        <v>0.66894363602451368</v>
      </c>
      <c r="O21" s="225">
        <v>4418000</v>
      </c>
      <c r="P21" s="225">
        <v>-1629957.07</v>
      </c>
      <c r="Q21" s="214">
        <f t="shared" si="5"/>
        <v>-0.36893550701674965</v>
      </c>
    </row>
    <row r="22" spans="1:17" s="211" customFormat="1" ht="15.75" thickBot="1" x14ac:dyDescent="0.3">
      <c r="A22" s="220" t="s">
        <v>328</v>
      </c>
      <c r="B22" s="221" t="s">
        <v>329</v>
      </c>
      <c r="C22" s="222">
        <v>16569000</v>
      </c>
      <c r="D22" s="222">
        <v>4844675.24</v>
      </c>
      <c r="E22" s="214">
        <f t="shared" si="0"/>
        <v>0.29239394290542581</v>
      </c>
      <c r="F22" s="222">
        <v>0</v>
      </c>
      <c r="G22" s="222">
        <v>0</v>
      </c>
      <c r="H22" s="214" t="s">
        <v>277</v>
      </c>
      <c r="I22" s="222">
        <f t="shared" si="1"/>
        <v>16569000</v>
      </c>
      <c r="J22" s="222">
        <f t="shared" si="1"/>
        <v>4844675.24</v>
      </c>
      <c r="K22" s="214">
        <f t="shared" si="3"/>
        <v>0.29239394290542581</v>
      </c>
      <c r="L22" s="225">
        <v>14300000</v>
      </c>
      <c r="M22" s="224">
        <v>4155993.22</v>
      </c>
      <c r="N22" s="214">
        <f t="shared" si="4"/>
        <v>0.29062889650349649</v>
      </c>
      <c r="O22" s="225">
        <v>2269000</v>
      </c>
      <c r="P22" s="225">
        <v>688682.02</v>
      </c>
      <c r="Q22" s="214">
        <f t="shared" si="5"/>
        <v>0.30351785808726311</v>
      </c>
    </row>
    <row r="23" spans="1:17" s="211" customFormat="1" ht="15.75" thickBot="1" x14ac:dyDescent="0.3">
      <c r="A23" s="220" t="s">
        <v>330</v>
      </c>
      <c r="B23" s="221" t="s">
        <v>331</v>
      </c>
      <c r="C23" s="222">
        <v>34915170</v>
      </c>
      <c r="D23" s="222">
        <v>26308390.829999998</v>
      </c>
      <c r="E23" s="214">
        <f t="shared" si="0"/>
        <v>0.75349456496989697</v>
      </c>
      <c r="F23" s="222">
        <v>34710000</v>
      </c>
      <c r="G23" s="222">
        <v>26158490.829999998</v>
      </c>
      <c r="H23" s="214">
        <f t="shared" si="2"/>
        <v>0.75362981359838654</v>
      </c>
      <c r="I23" s="222">
        <f t="shared" si="1"/>
        <v>205170</v>
      </c>
      <c r="J23" s="222">
        <f t="shared" si="1"/>
        <v>149900</v>
      </c>
      <c r="K23" s="214">
        <f t="shared" si="3"/>
        <v>0.73061363747136521</v>
      </c>
      <c r="L23" s="225">
        <v>75000</v>
      </c>
      <c r="M23" s="224">
        <v>57560</v>
      </c>
      <c r="N23" s="214">
        <f t="shared" si="4"/>
        <v>0.76746666666666663</v>
      </c>
      <c r="O23" s="225">
        <v>130170</v>
      </c>
      <c r="P23" s="225">
        <v>92340</v>
      </c>
      <c r="Q23" s="214">
        <f t="shared" si="5"/>
        <v>0.70938004148421296</v>
      </c>
    </row>
    <row r="24" spans="1:17" s="211" customFormat="1" ht="51.75" thickBot="1" x14ac:dyDescent="0.3">
      <c r="A24" s="220" t="s">
        <v>332</v>
      </c>
      <c r="B24" s="221" t="s">
        <v>333</v>
      </c>
      <c r="C24" s="222">
        <v>30559406.370000001</v>
      </c>
      <c r="D24" s="222">
        <v>20044175.289999999</v>
      </c>
      <c r="E24" s="214">
        <f t="shared" si="0"/>
        <v>0.65590852935144883</v>
      </c>
      <c r="F24" s="222">
        <v>16740300</v>
      </c>
      <c r="G24" s="222">
        <v>10247132.27</v>
      </c>
      <c r="H24" s="214">
        <f t="shared" si="2"/>
        <v>0.61212357424896802</v>
      </c>
      <c r="I24" s="222">
        <f t="shared" si="1"/>
        <v>13819106.369999999</v>
      </c>
      <c r="J24" s="222">
        <f t="shared" si="1"/>
        <v>9797043.0199999996</v>
      </c>
      <c r="K24" s="214">
        <f t="shared" si="3"/>
        <v>0.70894909972387743</v>
      </c>
      <c r="L24" s="225">
        <v>13292737.09</v>
      </c>
      <c r="M24" s="224">
        <v>9587624.9800000004</v>
      </c>
      <c r="N24" s="214">
        <f t="shared" si="4"/>
        <v>0.72126793113306065</v>
      </c>
      <c r="O24" s="225">
        <v>526369.28000000003</v>
      </c>
      <c r="P24" s="225">
        <v>209418.04</v>
      </c>
      <c r="Q24" s="214">
        <f t="shared" si="5"/>
        <v>0.39785384131839913</v>
      </c>
    </row>
    <row r="25" spans="1:17" s="211" customFormat="1" ht="26.25" thickBot="1" x14ac:dyDescent="0.3">
      <c r="A25" s="220" t="s">
        <v>334</v>
      </c>
      <c r="B25" s="221" t="s">
        <v>335</v>
      </c>
      <c r="C25" s="222">
        <v>1301500</v>
      </c>
      <c r="D25" s="222">
        <v>1148743.28</v>
      </c>
      <c r="E25" s="214">
        <f t="shared" si="0"/>
        <v>0.88263025739531309</v>
      </c>
      <c r="F25" s="222">
        <v>1301500</v>
      </c>
      <c r="G25" s="222">
        <v>1148743.28</v>
      </c>
      <c r="H25" s="214">
        <f t="shared" si="2"/>
        <v>0.88263025739531309</v>
      </c>
      <c r="I25" s="222">
        <f t="shared" si="1"/>
        <v>0</v>
      </c>
      <c r="J25" s="222">
        <f t="shared" si="1"/>
        <v>0</v>
      </c>
      <c r="K25" s="214" t="s">
        <v>277</v>
      </c>
      <c r="L25" s="225">
        <v>0</v>
      </c>
      <c r="M25" s="224">
        <v>0</v>
      </c>
      <c r="N25" s="214" t="e">
        <f t="shared" si="4"/>
        <v>#DIV/0!</v>
      </c>
      <c r="O25" s="225">
        <v>0</v>
      </c>
      <c r="P25" s="225">
        <v>0</v>
      </c>
      <c r="Q25" s="214" t="e">
        <f t="shared" si="5"/>
        <v>#DIV/0!</v>
      </c>
    </row>
    <row r="26" spans="1:17" s="211" customFormat="1" ht="39" thickBot="1" x14ac:dyDescent="0.3">
      <c r="A26" s="220" t="s">
        <v>336</v>
      </c>
      <c r="B26" s="221" t="s">
        <v>337</v>
      </c>
      <c r="C26" s="222">
        <v>88772844.239999995</v>
      </c>
      <c r="D26" s="222">
        <v>59002009.600000001</v>
      </c>
      <c r="E26" s="214">
        <f t="shared" si="0"/>
        <v>0.66464029743697672</v>
      </c>
      <c r="F26" s="222">
        <v>85467000</v>
      </c>
      <c r="G26" s="222">
        <v>56359753.420000002</v>
      </c>
      <c r="H26" s="214">
        <f t="shared" si="2"/>
        <v>0.65943292054243163</v>
      </c>
      <c r="I26" s="222">
        <f t="shared" si="1"/>
        <v>3305844.24</v>
      </c>
      <c r="J26" s="222">
        <f t="shared" si="1"/>
        <v>2642256.1800000002</v>
      </c>
      <c r="K26" s="214">
        <f t="shared" si="3"/>
        <v>0.7992682014564606</v>
      </c>
      <c r="L26" s="225">
        <v>3101200</v>
      </c>
      <c r="M26" s="224">
        <v>2525101.94</v>
      </c>
      <c r="N26" s="214">
        <f t="shared" si="4"/>
        <v>0.81423382561589064</v>
      </c>
      <c r="O26" s="225">
        <v>204644.24</v>
      </c>
      <c r="P26" s="225">
        <v>117154.24000000001</v>
      </c>
      <c r="Q26" s="214">
        <f t="shared" si="5"/>
        <v>0.57247758353716682</v>
      </c>
    </row>
    <row r="27" spans="1:17" s="211" customFormat="1" ht="26.25" thickBot="1" x14ac:dyDescent="0.3">
      <c r="A27" s="220" t="s">
        <v>338</v>
      </c>
      <c r="B27" s="221" t="s">
        <v>339</v>
      </c>
      <c r="C27" s="222">
        <v>4390881.6399999997</v>
      </c>
      <c r="D27" s="222">
        <v>5181824.13</v>
      </c>
      <c r="E27" s="214">
        <f t="shared" si="0"/>
        <v>1.1801329561686842</v>
      </c>
      <c r="F27" s="222">
        <v>1145100</v>
      </c>
      <c r="G27" s="222">
        <v>2073783.84</v>
      </c>
      <c r="H27" s="214">
        <f t="shared" si="2"/>
        <v>1.8110067592350014</v>
      </c>
      <c r="I27" s="222">
        <f t="shared" si="1"/>
        <v>3245781.64</v>
      </c>
      <c r="J27" s="222">
        <f t="shared" si="1"/>
        <v>3108040.29</v>
      </c>
      <c r="K27" s="214">
        <f t="shared" si="3"/>
        <v>0.95756296471009672</v>
      </c>
      <c r="L27" s="225">
        <v>3099953.64</v>
      </c>
      <c r="M27" s="224">
        <v>2962212.29</v>
      </c>
      <c r="N27" s="214">
        <f t="shared" si="4"/>
        <v>0.95556664195791008</v>
      </c>
      <c r="O27" s="225">
        <v>145828</v>
      </c>
      <c r="P27" s="225">
        <v>145828</v>
      </c>
      <c r="Q27" s="214">
        <f t="shared" si="5"/>
        <v>1</v>
      </c>
    </row>
    <row r="28" spans="1:17" s="211" customFormat="1" ht="26.25" thickBot="1" x14ac:dyDescent="0.3">
      <c r="A28" s="220" t="s">
        <v>340</v>
      </c>
      <c r="B28" s="221" t="s">
        <v>341</v>
      </c>
      <c r="C28" s="222">
        <v>12939353.880000001</v>
      </c>
      <c r="D28" s="222">
        <v>11477070.82</v>
      </c>
      <c r="E28" s="214">
        <f t="shared" si="0"/>
        <v>0.88698948389840304</v>
      </c>
      <c r="F28" s="222">
        <v>8412600</v>
      </c>
      <c r="G28" s="222">
        <v>6924339.0099999998</v>
      </c>
      <c r="H28" s="214">
        <f t="shared" si="2"/>
        <v>0.82309143546584884</v>
      </c>
      <c r="I28" s="222">
        <f t="shared" si="1"/>
        <v>4526753.88</v>
      </c>
      <c r="J28" s="222">
        <f t="shared" si="1"/>
        <v>4552731.8099999996</v>
      </c>
      <c r="K28" s="214">
        <f t="shared" si="3"/>
        <v>1.0057387546768943</v>
      </c>
      <c r="L28" s="225">
        <v>4257607.41</v>
      </c>
      <c r="M28" s="224">
        <v>4277476.97</v>
      </c>
      <c r="N28" s="214">
        <f t="shared" si="4"/>
        <v>1.004666837048745</v>
      </c>
      <c r="O28" s="225">
        <v>269146.46999999997</v>
      </c>
      <c r="P28" s="225">
        <v>275254.84000000003</v>
      </c>
      <c r="Q28" s="214">
        <f t="shared" si="5"/>
        <v>1.0226953375981489</v>
      </c>
    </row>
    <row r="29" spans="1:17" s="211" customFormat="1" ht="15.75" thickBot="1" x14ac:dyDescent="0.3">
      <c r="A29" s="220" t="s">
        <v>342</v>
      </c>
      <c r="B29" s="221" t="s">
        <v>343</v>
      </c>
      <c r="C29" s="222">
        <v>6050000</v>
      </c>
      <c r="D29" s="222">
        <v>16031305.6</v>
      </c>
      <c r="E29" s="214">
        <f t="shared" si="0"/>
        <v>2.6498025785123964</v>
      </c>
      <c r="F29" s="222">
        <v>50000</v>
      </c>
      <c r="G29" s="222">
        <v>1087512.47</v>
      </c>
      <c r="H29" s="214">
        <f t="shared" si="2"/>
        <v>21.750249399999998</v>
      </c>
      <c r="I29" s="222">
        <f t="shared" si="1"/>
        <v>6000000</v>
      </c>
      <c r="J29" s="222">
        <f t="shared" si="1"/>
        <v>14943793.130000001</v>
      </c>
      <c r="K29" s="214">
        <f t="shared" si="3"/>
        <v>2.4906321883333336</v>
      </c>
      <c r="L29" s="225">
        <v>6000000</v>
      </c>
      <c r="M29" s="224">
        <v>14443121.130000001</v>
      </c>
      <c r="N29" s="214">
        <f t="shared" si="4"/>
        <v>2.407186855</v>
      </c>
      <c r="O29" s="225">
        <v>0</v>
      </c>
      <c r="P29" s="225">
        <v>500672</v>
      </c>
      <c r="Q29" s="214" t="e">
        <f t="shared" si="5"/>
        <v>#DIV/0!</v>
      </c>
    </row>
    <row r="30" spans="1:17" s="211" customFormat="1" ht="15.75" thickBot="1" x14ac:dyDescent="0.3">
      <c r="A30" s="220" t="s">
        <v>344</v>
      </c>
      <c r="B30" s="221" t="s">
        <v>345</v>
      </c>
      <c r="C30" s="222">
        <v>2993668693.4899998</v>
      </c>
      <c r="D30" s="222">
        <v>2076308589.05</v>
      </c>
      <c r="E30" s="214">
        <f t="shared" si="0"/>
        <v>0.69356659057333858</v>
      </c>
      <c r="F30" s="222">
        <v>2813605338.9299998</v>
      </c>
      <c r="G30" s="222">
        <v>1951185985.9200001</v>
      </c>
      <c r="H30" s="214">
        <f t="shared" si="2"/>
        <v>0.69348247208758373</v>
      </c>
      <c r="I30" s="222">
        <f t="shared" si="1"/>
        <v>562637036.02999997</v>
      </c>
      <c r="J30" s="222">
        <f t="shared" si="1"/>
        <v>401427066.87</v>
      </c>
      <c r="K30" s="214">
        <f t="shared" si="3"/>
        <v>0.71347430254946065</v>
      </c>
      <c r="L30" s="225">
        <v>340414631.82999998</v>
      </c>
      <c r="M30" s="224">
        <v>241969292.12</v>
      </c>
      <c r="N30" s="214">
        <f t="shared" si="4"/>
        <v>0.7108075549491577</v>
      </c>
      <c r="O30" s="225">
        <v>222222404.19999999</v>
      </c>
      <c r="P30" s="225">
        <v>159457774.75</v>
      </c>
      <c r="Q30" s="214">
        <f t="shared" si="5"/>
        <v>0.71755939876560837</v>
      </c>
    </row>
    <row r="31" spans="1:17" s="211" customFormat="1" ht="39" thickBot="1" x14ac:dyDescent="0.3">
      <c r="A31" s="220" t="s">
        <v>346</v>
      </c>
      <c r="B31" s="221" t="s">
        <v>347</v>
      </c>
      <c r="C31" s="222">
        <v>2972951570.2800002</v>
      </c>
      <c r="D31" s="222">
        <v>2057276312.25</v>
      </c>
      <c r="E31" s="214">
        <f t="shared" si="0"/>
        <v>0.69199792314687469</v>
      </c>
      <c r="F31" s="222">
        <v>2815726223.04</v>
      </c>
      <c r="G31" s="222">
        <v>1953550846.5699999</v>
      </c>
      <c r="H31" s="214">
        <f t="shared" si="2"/>
        <v>0.69379999752278754</v>
      </c>
      <c r="I31" s="222">
        <f t="shared" si="1"/>
        <v>539799028.71000004</v>
      </c>
      <c r="J31" s="222">
        <f t="shared" si="1"/>
        <v>380029929.42000002</v>
      </c>
      <c r="K31" s="214">
        <f t="shared" si="3"/>
        <v>0.70402114343960065</v>
      </c>
      <c r="L31" s="225">
        <v>318437828.70999998</v>
      </c>
      <c r="M31" s="224">
        <v>221433358.87</v>
      </c>
      <c r="N31" s="214">
        <f t="shared" si="4"/>
        <v>0.69537391260024717</v>
      </c>
      <c r="O31" s="225">
        <v>221361200</v>
      </c>
      <c r="P31" s="225">
        <v>158596570.55000001</v>
      </c>
      <c r="Q31" s="214">
        <f t="shared" si="5"/>
        <v>0.71646056558240567</v>
      </c>
    </row>
    <row r="32" spans="1:17" s="211" customFormat="1" ht="26.25" thickBot="1" x14ac:dyDescent="0.3">
      <c r="A32" s="220" t="s">
        <v>348</v>
      </c>
      <c r="B32" s="221" t="s">
        <v>349</v>
      </c>
      <c r="C32" s="222">
        <v>205043200</v>
      </c>
      <c r="D32" s="222">
        <v>141479808</v>
      </c>
      <c r="E32" s="214">
        <f t="shared" si="0"/>
        <v>0.69</v>
      </c>
      <c r="F32" s="222">
        <v>205043200</v>
      </c>
      <c r="G32" s="222">
        <v>141479808</v>
      </c>
      <c r="H32" s="214">
        <f t="shared" si="2"/>
        <v>0.69</v>
      </c>
      <c r="I32" s="222">
        <f t="shared" si="1"/>
        <v>293247000</v>
      </c>
      <c r="J32" s="222">
        <f t="shared" si="1"/>
        <v>205460752</v>
      </c>
      <c r="K32" s="214">
        <f t="shared" si="3"/>
        <v>0.70064059308364623</v>
      </c>
      <c r="L32" s="225">
        <v>112857600</v>
      </c>
      <c r="M32" s="224">
        <v>79305000</v>
      </c>
      <c r="N32" s="214">
        <f t="shared" si="4"/>
        <v>0.7026996852670977</v>
      </c>
      <c r="O32" s="225">
        <v>180389400</v>
      </c>
      <c r="P32" s="225">
        <v>126155752</v>
      </c>
      <c r="Q32" s="214">
        <f t="shared" si="5"/>
        <v>0.69935235662405881</v>
      </c>
    </row>
    <row r="33" spans="1:17" s="211" customFormat="1" ht="39" thickBot="1" x14ac:dyDescent="0.3">
      <c r="A33" s="220" t="s">
        <v>350</v>
      </c>
      <c r="B33" s="221" t="s">
        <v>351</v>
      </c>
      <c r="C33" s="222">
        <v>325063670.27999997</v>
      </c>
      <c r="D33" s="222">
        <v>194193979.83000001</v>
      </c>
      <c r="E33" s="214">
        <f t="shared" si="0"/>
        <v>0.59740290159994569</v>
      </c>
      <c r="F33" s="222">
        <v>127686241.56999999</v>
      </c>
      <c r="G33" s="222">
        <v>56799184.280000001</v>
      </c>
      <c r="H33" s="214">
        <f t="shared" si="2"/>
        <v>0.44483402112561693</v>
      </c>
      <c r="I33" s="222">
        <f t="shared" si="1"/>
        <v>197377428.71000001</v>
      </c>
      <c r="J33" s="222">
        <f t="shared" si="1"/>
        <v>137394795.54999998</v>
      </c>
      <c r="K33" s="214">
        <f t="shared" si="3"/>
        <v>0.69610186153488463</v>
      </c>
      <c r="L33" s="225">
        <v>188203028.71000001</v>
      </c>
      <c r="M33" s="224">
        <v>128620395.56999999</v>
      </c>
      <c r="N33" s="214">
        <f t="shared" si="4"/>
        <v>0.6834129952721949</v>
      </c>
      <c r="O33" s="225">
        <v>9174400</v>
      </c>
      <c r="P33" s="225">
        <v>8774399.9800000004</v>
      </c>
      <c r="Q33" s="214">
        <f t="shared" si="5"/>
        <v>0.95640041637600282</v>
      </c>
    </row>
    <row r="34" spans="1:17" s="211" customFormat="1" ht="26.25" thickBot="1" x14ac:dyDescent="0.3">
      <c r="A34" s="220" t="s">
        <v>352</v>
      </c>
      <c r="B34" s="221" t="s">
        <v>353</v>
      </c>
      <c r="C34" s="222">
        <v>2292021500</v>
      </c>
      <c r="D34" s="222">
        <v>1627990171.6500001</v>
      </c>
      <c r="E34" s="214">
        <f t="shared" si="0"/>
        <v>0.71028573320538224</v>
      </c>
      <c r="F34" s="222">
        <v>2283753100</v>
      </c>
      <c r="G34" s="222">
        <v>1622428689.78</v>
      </c>
      <c r="H34" s="214">
        <f t="shared" si="2"/>
        <v>0.71042210726719979</v>
      </c>
      <c r="I34" s="222">
        <f t="shared" si="1"/>
        <v>8268400</v>
      </c>
      <c r="J34" s="222">
        <f t="shared" si="1"/>
        <v>5561481.8700000001</v>
      </c>
      <c r="K34" s="214">
        <f t="shared" si="3"/>
        <v>0.67261887064002712</v>
      </c>
      <c r="L34" s="225">
        <v>2753000</v>
      </c>
      <c r="M34" s="224">
        <v>1923363.3</v>
      </c>
      <c r="N34" s="214">
        <f t="shared" si="4"/>
        <v>0.69864268071195057</v>
      </c>
      <c r="O34" s="225">
        <v>5515400</v>
      </c>
      <c r="P34" s="225">
        <v>3638118.57</v>
      </c>
      <c r="Q34" s="214">
        <f t="shared" si="5"/>
        <v>0.65962914203865541</v>
      </c>
    </row>
    <row r="35" spans="1:17" s="211" customFormat="1" ht="15.75" thickBot="1" x14ac:dyDescent="0.3">
      <c r="A35" s="220" t="s">
        <v>276</v>
      </c>
      <c r="B35" s="221" t="s">
        <v>354</v>
      </c>
      <c r="C35" s="222">
        <v>150823200</v>
      </c>
      <c r="D35" s="222">
        <v>93612352.769999996</v>
      </c>
      <c r="E35" s="214">
        <f t="shared" si="0"/>
        <v>0.62067608146492048</v>
      </c>
      <c r="F35" s="222">
        <v>199243681.47</v>
      </c>
      <c r="G35" s="222">
        <v>132843164.51000001</v>
      </c>
      <c r="H35" s="214">
        <f t="shared" si="2"/>
        <v>0.66673715085917107</v>
      </c>
      <c r="I35" s="222">
        <f t="shared" si="1"/>
        <v>40906200</v>
      </c>
      <c r="J35" s="222">
        <f t="shared" si="1"/>
        <v>31612900</v>
      </c>
      <c r="K35" s="214">
        <f t="shared" si="3"/>
        <v>0.77281438999467078</v>
      </c>
      <c r="L35" s="225">
        <v>14624200</v>
      </c>
      <c r="M35" s="224">
        <v>11584600</v>
      </c>
      <c r="N35" s="214">
        <f t="shared" si="4"/>
        <v>0.79215273314095813</v>
      </c>
      <c r="O35" s="225">
        <v>26282000</v>
      </c>
      <c r="P35" s="225">
        <v>20028300</v>
      </c>
      <c r="Q35" s="214">
        <f t="shared" si="5"/>
        <v>0.76205387717829698</v>
      </c>
    </row>
    <row r="36" spans="1:17" s="211" customFormat="1" ht="26.25" thickBot="1" x14ac:dyDescent="0.3">
      <c r="A36" s="220" t="s">
        <v>355</v>
      </c>
      <c r="B36" s="221" t="s">
        <v>356</v>
      </c>
      <c r="C36" s="222">
        <v>20704688.579999998</v>
      </c>
      <c r="D36" s="222">
        <v>20069312.18</v>
      </c>
      <c r="E36" s="214">
        <f t="shared" si="0"/>
        <v>0.96931243869981465</v>
      </c>
      <c r="F36" s="222">
        <v>0</v>
      </c>
      <c r="G36" s="222">
        <v>0</v>
      </c>
      <c r="H36" s="214" t="s">
        <v>277</v>
      </c>
      <c r="I36" s="222">
        <f t="shared" si="1"/>
        <v>20704688.579999998</v>
      </c>
      <c r="J36" s="222">
        <f t="shared" si="1"/>
        <v>20069312.18</v>
      </c>
      <c r="K36" s="214">
        <f t="shared" si="3"/>
        <v>0.96931243869981465</v>
      </c>
      <c r="L36" s="225">
        <v>20704688.579999998</v>
      </c>
      <c r="M36" s="224">
        <v>20069312.18</v>
      </c>
      <c r="N36" s="214">
        <f t="shared" si="4"/>
        <v>0.96931243869981465</v>
      </c>
      <c r="O36" s="225">
        <v>0</v>
      </c>
      <c r="P36" s="225">
        <v>0</v>
      </c>
      <c r="Q36" s="214" t="e">
        <f t="shared" si="5"/>
        <v>#DIV/0!</v>
      </c>
    </row>
    <row r="37" spans="1:17" s="211" customFormat="1" ht="26.25" thickBot="1" x14ac:dyDescent="0.3">
      <c r="A37" s="220" t="s">
        <v>357</v>
      </c>
      <c r="B37" s="221" t="s">
        <v>358</v>
      </c>
      <c r="C37" s="222">
        <v>2494012</v>
      </c>
      <c r="D37" s="222">
        <v>1688518.53</v>
      </c>
      <c r="E37" s="214">
        <f t="shared" si="0"/>
        <v>0.67702903193729624</v>
      </c>
      <c r="F37" s="222">
        <v>1333550</v>
      </c>
      <c r="G37" s="222">
        <v>1333550</v>
      </c>
      <c r="H37" s="214">
        <f t="shared" si="2"/>
        <v>1</v>
      </c>
      <c r="I37" s="222">
        <f t="shared" si="1"/>
        <v>1160462</v>
      </c>
      <c r="J37" s="222">
        <f t="shared" si="1"/>
        <v>354968.53</v>
      </c>
      <c r="K37" s="214">
        <f t="shared" si="3"/>
        <v>0.30588552662646429</v>
      </c>
      <c r="L37" s="225">
        <v>1151542</v>
      </c>
      <c r="M37" s="224">
        <v>346048.53</v>
      </c>
      <c r="N37" s="214">
        <f t="shared" si="4"/>
        <v>0.30050882208377988</v>
      </c>
      <c r="O37" s="225">
        <v>8920</v>
      </c>
      <c r="P37" s="225">
        <v>8920</v>
      </c>
      <c r="Q37" s="214">
        <f t="shared" si="5"/>
        <v>1</v>
      </c>
    </row>
    <row r="38" spans="1:17" s="211" customFormat="1" ht="77.25" thickBot="1" x14ac:dyDescent="0.3">
      <c r="A38" s="220" t="s">
        <v>359</v>
      </c>
      <c r="B38" s="221" t="s">
        <v>360</v>
      </c>
      <c r="C38" s="222">
        <v>0</v>
      </c>
      <c r="D38" s="222">
        <v>0</v>
      </c>
      <c r="E38" s="214" t="s">
        <v>277</v>
      </c>
      <c r="F38" s="222">
        <v>0</v>
      </c>
      <c r="G38" s="222">
        <v>0</v>
      </c>
      <c r="H38" s="214" t="s">
        <v>277</v>
      </c>
      <c r="I38" s="222">
        <f t="shared" si="1"/>
        <v>972856.74</v>
      </c>
      <c r="J38" s="222">
        <f t="shared" si="1"/>
        <v>972856.74</v>
      </c>
      <c r="K38" s="214" t="s">
        <v>277</v>
      </c>
      <c r="L38" s="225">
        <v>120572.54</v>
      </c>
      <c r="M38" s="224">
        <v>120572.54</v>
      </c>
      <c r="N38" s="214" t="s">
        <v>277</v>
      </c>
      <c r="O38" s="225">
        <v>852284.2</v>
      </c>
      <c r="P38" s="225">
        <v>852284.2</v>
      </c>
      <c r="Q38" s="214" t="s">
        <v>277</v>
      </c>
    </row>
    <row r="39" spans="1:17" s="211" customFormat="1" ht="51.75" thickBot="1" x14ac:dyDescent="0.3">
      <c r="A39" s="220" t="s">
        <v>361</v>
      </c>
      <c r="B39" s="221" t="s">
        <v>362</v>
      </c>
      <c r="C39" s="222">
        <v>-2481577.37</v>
      </c>
      <c r="D39" s="222">
        <v>-2725553.91</v>
      </c>
      <c r="E39" s="214">
        <f t="shared" ref="E39" si="6">D39/C39</f>
        <v>1.0983151051220297</v>
      </c>
      <c r="F39" s="222">
        <v>-3454434.11</v>
      </c>
      <c r="G39" s="222">
        <v>-3698410.65</v>
      </c>
      <c r="H39" s="214">
        <f t="shared" ref="H39" si="7">G39/F39</f>
        <v>1.0706270642979496</v>
      </c>
      <c r="I39" s="222">
        <f t="shared" si="1"/>
        <v>0</v>
      </c>
      <c r="J39" s="222">
        <f t="shared" si="1"/>
        <v>0</v>
      </c>
      <c r="K39" s="214" t="s">
        <v>277</v>
      </c>
      <c r="L39" s="225">
        <v>0</v>
      </c>
      <c r="M39" s="224">
        <v>0</v>
      </c>
      <c r="N39" s="214" t="e">
        <f t="shared" ref="N39" si="8">M39/L39</f>
        <v>#DIV/0!</v>
      </c>
      <c r="O39" s="225">
        <v>0</v>
      </c>
      <c r="P39" s="225">
        <v>0</v>
      </c>
      <c r="Q39" s="214" t="e">
        <f t="shared" ref="Q39" si="9">P39/O39</f>
        <v>#DIV/0!</v>
      </c>
    </row>
    <row r="40" spans="1:17" ht="15.75" thickBot="1" x14ac:dyDescent="0.3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</row>
    <row r="41" spans="1:17" x14ac:dyDescent="0.25">
      <c r="A41" s="226"/>
      <c r="B41" s="228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30"/>
      <c r="Q41" s="229"/>
    </row>
  </sheetData>
  <mergeCells count="8">
    <mergeCell ref="A1:Q1"/>
    <mergeCell ref="A4:A5"/>
    <mergeCell ref="B4:B5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zoomScaleNormal="100" zoomScaleSheetLayoutView="100" workbookViewId="0">
      <pane xSplit="2" ySplit="8" topLeftCell="C101" activePane="bottomRight" state="frozen"/>
      <selection pane="topRight" activeCell="C1" sqref="C1"/>
      <selection pane="bottomLeft" activeCell="A9" sqref="A9"/>
      <selection pane="bottomRight" activeCell="E125" sqref="E125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136"/>
      <c r="H1" s="136"/>
      <c r="I1" s="46"/>
      <c r="J1" s="46"/>
      <c r="K1" s="46"/>
      <c r="L1" s="46"/>
      <c r="M1" s="46"/>
    </row>
    <row r="2" spans="1:17" s="66" customFormat="1" ht="17.25" customHeight="1" x14ac:dyDescent="0.2">
      <c r="A2" s="140" t="s">
        <v>135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20"/>
      <c r="N2" s="121"/>
    </row>
    <row r="3" spans="1:17" s="66" customFormat="1" ht="14.25" customHeight="1" x14ac:dyDescent="0.2">
      <c r="A3" s="140" t="s">
        <v>136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20"/>
      <c r="N3" s="121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15"/>
      <c r="H4" s="115"/>
      <c r="I4" s="115"/>
      <c r="J4" s="115"/>
      <c r="K4" s="115"/>
      <c r="L4" s="115"/>
      <c r="M4" s="120"/>
      <c r="N4" s="121"/>
    </row>
    <row r="5" spans="1:17" s="66" customFormat="1" ht="14.25" customHeight="1" x14ac:dyDescent="0.2">
      <c r="A5" s="68"/>
      <c r="C5" s="140" t="s">
        <v>273</v>
      </c>
      <c r="D5" s="141"/>
      <c r="E5" s="141"/>
      <c r="F5" s="93"/>
      <c r="G5" s="8"/>
      <c r="H5" s="8"/>
      <c r="I5" s="8"/>
      <c r="J5" s="116"/>
      <c r="K5" s="8"/>
      <c r="L5" s="8"/>
      <c r="M5" s="120"/>
      <c r="N5" s="121"/>
    </row>
    <row r="6" spans="1:17" s="66" customFormat="1" ht="0.75" customHeight="1" x14ac:dyDescent="0.2">
      <c r="A6" s="142"/>
      <c r="B6" s="142"/>
      <c r="C6" s="142"/>
      <c r="D6" s="142"/>
      <c r="E6" s="143"/>
      <c r="F6" s="143"/>
      <c r="G6" s="143"/>
      <c r="H6" s="8"/>
      <c r="I6" s="8"/>
      <c r="J6" s="116"/>
      <c r="K6" s="8"/>
      <c r="L6" s="8"/>
      <c r="M6" s="122"/>
      <c r="N6" s="121"/>
    </row>
    <row r="7" spans="1:17" s="66" customFormat="1" ht="12.95" customHeight="1" x14ac:dyDescent="0.2">
      <c r="A7" s="144" t="s">
        <v>263</v>
      </c>
      <c r="B7" s="144"/>
      <c r="C7" s="8"/>
      <c r="D7" s="8"/>
      <c r="E7" s="94"/>
      <c r="F7" s="94"/>
      <c r="G7" s="135"/>
      <c r="H7" s="135"/>
      <c r="I7" s="8"/>
      <c r="J7" s="116"/>
      <c r="K7" s="8"/>
      <c r="L7" s="8"/>
      <c r="M7" s="122"/>
      <c r="N7" s="121"/>
    </row>
    <row r="8" spans="1:17" ht="18.75" customHeight="1" x14ac:dyDescent="0.2">
      <c r="A8" s="145"/>
      <c r="B8" s="147"/>
      <c r="C8" s="150" t="s">
        <v>130</v>
      </c>
      <c r="D8" s="150"/>
      <c r="E8" s="150"/>
      <c r="F8" s="151"/>
      <c r="G8" s="149" t="s">
        <v>126</v>
      </c>
      <c r="H8" s="149"/>
      <c r="I8" s="149"/>
      <c r="J8" s="149"/>
      <c r="K8" s="139" t="s">
        <v>127</v>
      </c>
      <c r="L8" s="139"/>
      <c r="M8" s="139"/>
      <c r="N8" s="139"/>
    </row>
    <row r="9" spans="1:17" ht="63.75" customHeight="1" x14ac:dyDescent="0.2">
      <c r="A9" s="146"/>
      <c r="B9" s="148"/>
      <c r="C9" s="9" t="s">
        <v>131</v>
      </c>
      <c r="D9" s="9" t="s">
        <v>132</v>
      </c>
      <c r="E9" s="10" t="s">
        <v>128</v>
      </c>
      <c r="F9" s="9" t="s">
        <v>129</v>
      </c>
      <c r="G9" s="106" t="s">
        <v>125</v>
      </c>
      <c r="H9" s="106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10">
        <v>13</v>
      </c>
      <c r="N10" s="117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C13+C22+C24+C28+C36+C43+C50+C53+C58+C62+C64+C40</f>
        <v>4807695.3999999994</v>
      </c>
      <c r="D11" s="98">
        <f>D13+D22+D24+D28+D36+D43+D50+D53+D58+D62+D64+D40</f>
        <v>3182160.1000000006</v>
      </c>
      <c r="E11" s="98">
        <f>D11/C11*100</f>
        <v>66.18888750730757</v>
      </c>
      <c r="F11" s="5">
        <f>F13+F22+F24+F28+F36+F43+F50+F53+F58+F62+F64+F40</f>
        <v>99.999999999999986</v>
      </c>
      <c r="G11" s="98">
        <f>G13+G22+G24+G28+G36+G40+G43+G50+G53+G58+G62+G64</f>
        <v>4198755.7999999989</v>
      </c>
      <c r="H11" s="98">
        <f>H13+H22+H24+H28+H36+H40+H43+H50+H53+H58+H62+H64</f>
        <v>2793083.7</v>
      </c>
      <c r="I11" s="98">
        <f>H11/G11*100</f>
        <v>66.521699118581765</v>
      </c>
      <c r="J11" s="5">
        <f>J13+J22+J24+J28+J36+J43+J50+J53+J58+J62+J64+J40</f>
        <v>100</v>
      </c>
      <c r="K11" s="98">
        <f>K13+K22+K24+K28+K36+K43+K50+K53+K58+K62+K64+K40</f>
        <v>991513.19999999984</v>
      </c>
      <c r="L11" s="98">
        <f>L13+L22+L24+L28+L36+L43+L50+L53+L58+L62+L64+L40</f>
        <v>665380.9</v>
      </c>
      <c r="M11" s="127">
        <f>L11/K11*100</f>
        <v>67.107618940423592</v>
      </c>
      <c r="N11" s="5">
        <f>N13+N22+N24+N28+N36+N43+N50+N53+N58+N62+N64+N40</f>
        <v>96.400963718675996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27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G13+K13-27607.1</f>
        <v>642149</v>
      </c>
      <c r="D13" s="102">
        <f>H13+L13-18417.5</f>
        <v>436031.3</v>
      </c>
      <c r="E13" s="98">
        <f t="shared" ref="E13:E20" si="0">D13/C13*100</f>
        <v>67.901888813966849</v>
      </c>
      <c r="F13" s="5">
        <f>D13*100/D11</f>
        <v>13.702368400634523</v>
      </c>
      <c r="G13" s="98">
        <f>G14+G15+G16+G17+G18+G19+G20+G21</f>
        <v>290758.5</v>
      </c>
      <c r="H13" s="98">
        <f>H14+H15+H16+H17+H18+H19+H20+H21</f>
        <v>194066</v>
      </c>
      <c r="I13" s="98">
        <f t="shared" ref="I13:I21" si="1">H13/G13*100</f>
        <v>66.744738330951634</v>
      </c>
      <c r="J13" s="5">
        <f>H13*100/H11</f>
        <v>6.9480911008860922</v>
      </c>
      <c r="K13" s="98">
        <f>K14+K15+K16+K17+K18+K19+K20+K21</f>
        <v>378997.6</v>
      </c>
      <c r="L13" s="98">
        <f>L14+L15+L16+L17+L18+L19+L20+L21</f>
        <v>260382.8</v>
      </c>
      <c r="M13" s="127">
        <f>L13/K13*100</f>
        <v>68.703020810685871</v>
      </c>
      <c r="N13" s="5">
        <f>L13*100/L11</f>
        <v>39.132893655348383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44467.3</v>
      </c>
      <c r="D14" s="99">
        <f>H14+L14</f>
        <v>34276.9</v>
      </c>
      <c r="E14" s="100">
        <f t="shared" si="0"/>
        <v>77.083384869330942</v>
      </c>
      <c r="F14" s="100"/>
      <c r="G14" s="100">
        <v>6784.8</v>
      </c>
      <c r="H14" s="100">
        <v>5363.1</v>
      </c>
      <c r="I14" s="100">
        <f t="shared" si="1"/>
        <v>79.04580827732579</v>
      </c>
      <c r="J14" s="100"/>
      <c r="K14" s="100">
        <v>37682.5</v>
      </c>
      <c r="L14" s="100">
        <v>28913.8</v>
      </c>
      <c r="M14" s="128">
        <f>L14/K14*100</f>
        <v>76.730047104093416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7323.7</v>
      </c>
      <c r="D15" s="99">
        <f t="shared" ref="D15:D21" si="2">H15+L15</f>
        <v>4938.3</v>
      </c>
      <c r="E15" s="100">
        <f t="shared" si="0"/>
        <v>67.429031773557085</v>
      </c>
      <c r="F15" s="100"/>
      <c r="G15" s="100">
        <v>7323.7</v>
      </c>
      <c r="H15" s="100">
        <v>4938.3</v>
      </c>
      <c r="I15" s="100">
        <f t="shared" si="1"/>
        <v>67.429031773557085</v>
      </c>
      <c r="J15" s="100"/>
      <c r="K15" s="100"/>
      <c r="L15" s="100"/>
      <c r="M15" s="127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G16+K16-27607.1</f>
        <v>400436</v>
      </c>
      <c r="D16" s="100">
        <f>H16+L16-18417.5</f>
        <v>274362.3</v>
      </c>
      <c r="E16" s="100">
        <f t="shared" si="0"/>
        <v>68.515892676982077</v>
      </c>
      <c r="F16" s="100"/>
      <c r="G16" s="100">
        <v>109972</v>
      </c>
      <c r="H16" s="100">
        <v>74477.3</v>
      </c>
      <c r="I16" s="100">
        <f t="shared" si="1"/>
        <v>67.723875168224652</v>
      </c>
      <c r="J16" s="100"/>
      <c r="K16" s="100">
        <v>318071.09999999998</v>
      </c>
      <c r="L16" s="100">
        <v>218302.5</v>
      </c>
      <c r="M16" s="128">
        <f t="shared" ref="M16:M21" si="3">L16/K16*100</f>
        <v>68.633239549270598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28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79495.399999999994</v>
      </c>
      <c r="D18" s="100">
        <f t="shared" si="2"/>
        <v>52085.200000000004</v>
      </c>
      <c r="E18" s="100">
        <f t="shared" si="0"/>
        <v>65.519765923562872</v>
      </c>
      <c r="F18" s="100"/>
      <c r="G18" s="100">
        <v>76688.7</v>
      </c>
      <c r="H18" s="100">
        <v>50123.8</v>
      </c>
      <c r="I18" s="100">
        <f t="shared" si="1"/>
        <v>65.36008564495161</v>
      </c>
      <c r="J18" s="100"/>
      <c r="K18" s="100">
        <v>2806.7</v>
      </c>
      <c r="L18" s="100">
        <v>1961.4</v>
      </c>
      <c r="M18" s="128">
        <f t="shared" si="3"/>
        <v>69.882780489542881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28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28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103905.9</v>
      </c>
      <c r="D21" s="100">
        <f t="shared" si="2"/>
        <v>65527.199999999997</v>
      </c>
      <c r="E21" s="100">
        <f t="shared" ref="E21:E34" si="5">D21/C21*100</f>
        <v>63.063983854622307</v>
      </c>
      <c r="F21" s="100"/>
      <c r="G21" s="100">
        <v>88972.5</v>
      </c>
      <c r="H21" s="100">
        <v>59146.7</v>
      </c>
      <c r="I21" s="100">
        <f t="shared" si="1"/>
        <v>66.477507094888864</v>
      </c>
      <c r="J21" s="100"/>
      <c r="K21" s="100">
        <v>14933.4</v>
      </c>
      <c r="L21" s="100">
        <v>6380.5</v>
      </c>
      <c r="M21" s="128">
        <f t="shared" si="3"/>
        <v>42.726371757268943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8248.7999999999993</v>
      </c>
      <c r="D22" s="98">
        <f>H22+L22</f>
        <v>5561.5</v>
      </c>
      <c r="E22" s="98">
        <f t="shared" si="5"/>
        <v>67.421928038017654</v>
      </c>
      <c r="F22" s="5">
        <f>D22*100/D11</f>
        <v>0.17477121908479712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8248.7999999999993</v>
      </c>
      <c r="L22" s="98">
        <f>L23</f>
        <v>5561.5</v>
      </c>
      <c r="M22" s="127">
        <f t="shared" ref="M22:M33" si="6">L22/K22*100</f>
        <v>67.421928038017654</v>
      </c>
      <c r="N22" s="5">
        <f>L22*100/L11</f>
        <v>0.83583703710160595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8248.7999999999993</v>
      </c>
      <c r="D23" s="100">
        <f t="shared" ref="D23:D32" si="8">H23+L23</f>
        <v>5561.5</v>
      </c>
      <c r="E23" s="100">
        <f t="shared" si="5"/>
        <v>67.421928038017654</v>
      </c>
      <c r="F23" s="100"/>
      <c r="G23" s="100">
        <v>0</v>
      </c>
      <c r="H23" s="100">
        <v>0</v>
      </c>
      <c r="I23" s="100">
        <v>0</v>
      </c>
      <c r="J23" s="100"/>
      <c r="K23" s="100">
        <v>8248.7999999999993</v>
      </c>
      <c r="L23" s="100">
        <v>5561.5</v>
      </c>
      <c r="M23" s="128">
        <f t="shared" si="6"/>
        <v>67.421928038017654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42064.799999999996</v>
      </c>
      <c r="D24" s="98">
        <f>H24+L24</f>
        <v>25968.3</v>
      </c>
      <c r="E24" s="98">
        <f>D24/C24*100</f>
        <v>61.734038911393853</v>
      </c>
      <c r="F24" s="5">
        <f>D24*100/D11</f>
        <v>0.81605887774156916</v>
      </c>
      <c r="G24" s="98">
        <f>G25+G26+G27</f>
        <v>34141.699999999997</v>
      </c>
      <c r="H24" s="98">
        <f>H25+H26+H27</f>
        <v>22834.3</v>
      </c>
      <c r="I24" s="98">
        <f>H24/G24*100</f>
        <v>66.880969606082886</v>
      </c>
      <c r="J24" s="5">
        <f>H24*100/H11</f>
        <v>0.81753010122825887</v>
      </c>
      <c r="K24" s="98">
        <f>K25+K26+K27</f>
        <v>7923.1</v>
      </c>
      <c r="L24" s="98">
        <f>L25+L26+L27</f>
        <v>3134</v>
      </c>
      <c r="M24" s="127">
        <f t="shared" si="6"/>
        <v>39.555224596433213</v>
      </c>
      <c r="N24" s="98">
        <f t="shared" ref="N24" si="9">N25+N26+N27</f>
        <v>0</v>
      </c>
    </row>
    <row r="25" spans="1:17" ht="26.25" hidden="1" customHeight="1" x14ac:dyDescent="0.2">
      <c r="A25" s="80" t="s">
        <v>252</v>
      </c>
      <c r="B25" s="79" t="s">
        <v>104</v>
      </c>
      <c r="C25" s="100">
        <f>G25+K25</f>
        <v>0</v>
      </c>
      <c r="D25" s="100">
        <f t="shared" si="8"/>
        <v>0</v>
      </c>
      <c r="E25" s="100" t="e">
        <f t="shared" si="5"/>
        <v>#DIV/0!</v>
      </c>
      <c r="F25" s="100"/>
      <c r="G25" s="100">
        <v>0</v>
      </c>
      <c r="H25" s="100">
        <v>0</v>
      </c>
      <c r="I25" s="100" t="e">
        <f t="shared" ref="I25:I27" si="10">H25/G25*100</f>
        <v>#DIV/0!</v>
      </c>
      <c r="J25" s="100"/>
      <c r="K25" s="100">
        <v>0</v>
      </c>
      <c r="L25" s="100">
        <v>0</v>
      </c>
      <c r="M25" s="128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42064.799999999996</v>
      </c>
      <c r="D26" s="100">
        <f t="shared" ref="D26" si="11">H26+L26</f>
        <v>25968.3</v>
      </c>
      <c r="E26" s="100">
        <f t="shared" ref="E26" si="12">D26/C26*100</f>
        <v>61.734038911393853</v>
      </c>
      <c r="F26" s="100"/>
      <c r="G26" s="100">
        <v>34141.699999999997</v>
      </c>
      <c r="H26" s="100">
        <v>22834.3</v>
      </c>
      <c r="I26" s="100">
        <f t="shared" si="10"/>
        <v>66.880969606082886</v>
      </c>
      <c r="J26" s="100"/>
      <c r="K26" s="100">
        <v>7923.1</v>
      </c>
      <c r="L26" s="100">
        <v>3134</v>
      </c>
      <c r="M26" s="128">
        <f t="shared" ref="M26" si="13">L26/K26*100</f>
        <v>39.555224596433213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28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322106.7</v>
      </c>
      <c r="D28" s="98">
        <f t="shared" si="8"/>
        <v>207366.3</v>
      </c>
      <c r="E28" s="98">
        <f t="shared" si="5"/>
        <v>64.378139293594316</v>
      </c>
      <c r="F28" s="5">
        <f>D28*100/D11</f>
        <v>6.5165263055117801</v>
      </c>
      <c r="G28" s="98">
        <f>G29+G30+G31+G32+G33+G34+G35</f>
        <v>101444.9</v>
      </c>
      <c r="H28" s="98">
        <f>H29+H30+H31+H32+H33+H34+H35</f>
        <v>38128.800000000003</v>
      </c>
      <c r="I28" s="98">
        <f>H28/G28*100</f>
        <v>37.585723875719729</v>
      </c>
      <c r="J28" s="5">
        <f>H28*100/H11</f>
        <v>1.3651148370526813</v>
      </c>
      <c r="K28" s="98">
        <f>K29+K30+K31+K32+K33+K34+K35</f>
        <v>220661.80000000002</v>
      </c>
      <c r="L28" s="98">
        <f>L29+L30+L31+L32+L33+L34+L35</f>
        <v>169237.5</v>
      </c>
      <c r="M28" s="127">
        <f>L28/K28*100</f>
        <v>76.695422587869757</v>
      </c>
      <c r="N28" s="5">
        <f>L28*100/L11</f>
        <v>25.43467959480051</v>
      </c>
      <c r="P28" s="74"/>
    </row>
    <row r="29" spans="1:17" hidden="1" x14ac:dyDescent="0.2">
      <c r="A29" s="80" t="s">
        <v>99</v>
      </c>
      <c r="B29" s="79" t="s">
        <v>72</v>
      </c>
      <c r="C29" s="100">
        <f t="shared" si="7"/>
        <v>0</v>
      </c>
      <c r="D29" s="100">
        <f t="shared" si="8"/>
        <v>0</v>
      </c>
      <c r="E29" s="100" t="e">
        <f t="shared" si="5"/>
        <v>#DIV/0!</v>
      </c>
      <c r="F29" s="100"/>
      <c r="G29" s="100">
        <v>0</v>
      </c>
      <c r="H29" s="100">
        <v>0</v>
      </c>
      <c r="I29" s="100" t="e">
        <f t="shared" ref="I29:I35" si="14">H29/G29*100</f>
        <v>#DIV/0!</v>
      </c>
      <c r="J29" s="98"/>
      <c r="K29" s="100">
        <v>0</v>
      </c>
      <c r="L29" s="100">
        <v>0</v>
      </c>
      <c r="M29" s="128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111.7</v>
      </c>
      <c r="D30" s="100">
        <f t="shared" si="8"/>
        <v>111.7</v>
      </c>
      <c r="E30" s="100">
        <f>D30/C30*100</f>
        <v>100</v>
      </c>
      <c r="F30" s="100"/>
      <c r="G30" s="100">
        <v>111.7</v>
      </c>
      <c r="H30" s="100">
        <v>111.7</v>
      </c>
      <c r="I30" s="100">
        <f t="shared" si="14"/>
        <v>100</v>
      </c>
      <c r="J30" s="98"/>
      <c r="K30" s="100">
        <v>0</v>
      </c>
      <c r="L30" s="100">
        <v>0</v>
      </c>
      <c r="M30" s="128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50</v>
      </c>
      <c r="D31" s="100">
        <f>H31+L31</f>
        <v>0</v>
      </c>
      <c r="E31" s="100">
        <f>D31/C31*100</f>
        <v>0</v>
      </c>
      <c r="F31" s="100"/>
      <c r="G31" s="100">
        <v>0</v>
      </c>
      <c r="H31" s="100">
        <v>0</v>
      </c>
      <c r="I31" s="100">
        <v>0</v>
      </c>
      <c r="J31" s="98"/>
      <c r="K31" s="100">
        <v>50</v>
      </c>
      <c r="L31" s="100">
        <v>0</v>
      </c>
      <c r="M31" s="128">
        <f t="shared" si="6"/>
        <v>0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867.3</v>
      </c>
      <c r="D32" s="100">
        <f t="shared" si="8"/>
        <v>72.8</v>
      </c>
      <c r="E32" s="100">
        <f t="shared" si="5"/>
        <v>8.3938660209846656</v>
      </c>
      <c r="F32" s="100"/>
      <c r="G32" s="100">
        <v>422.3</v>
      </c>
      <c r="H32" s="100">
        <v>0</v>
      </c>
      <c r="I32" s="100">
        <v>0</v>
      </c>
      <c r="J32" s="98"/>
      <c r="K32" s="100">
        <v>445</v>
      </c>
      <c r="L32" s="100">
        <v>72.8</v>
      </c>
      <c r="M32" s="128">
        <f t="shared" si="6"/>
        <v>16.359550561797754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13702.599999999999</v>
      </c>
      <c r="D33" s="100">
        <f>H33+L33</f>
        <v>7142.4000000000005</v>
      </c>
      <c r="E33" s="100">
        <f t="shared" si="5"/>
        <v>52.124414344722915</v>
      </c>
      <c r="F33" s="100"/>
      <c r="G33" s="100">
        <v>10448.9</v>
      </c>
      <c r="H33" s="100">
        <v>4985.1000000000004</v>
      </c>
      <c r="I33" s="100">
        <f>H33/G33*100</f>
        <v>47.709328254648817</v>
      </c>
      <c r="J33" s="98"/>
      <c r="K33" s="100">
        <v>3253.7</v>
      </c>
      <c r="L33" s="100">
        <v>2157.3000000000002</v>
      </c>
      <c r="M33" s="128">
        <f t="shared" si="6"/>
        <v>66.302978147954647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300105.40000000002</v>
      </c>
      <c r="D34" s="100">
        <f>H34+L34</f>
        <v>197933.90000000002</v>
      </c>
      <c r="E34" s="100">
        <f t="shared" si="5"/>
        <v>65.954794548848511</v>
      </c>
      <c r="F34" s="100"/>
      <c r="G34" s="100">
        <v>86462.399999999994</v>
      </c>
      <c r="H34" s="100">
        <v>32808.800000000003</v>
      </c>
      <c r="I34" s="100">
        <f t="shared" si="14"/>
        <v>37.945742889394701</v>
      </c>
      <c r="J34" s="98"/>
      <c r="K34" s="100">
        <v>213643</v>
      </c>
      <c r="L34" s="100">
        <v>165125.1</v>
      </c>
      <c r="M34" s="128">
        <f>L34/K34*100</f>
        <v>77.290199070411859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5" si="15">G35+K35</f>
        <v>7269.7</v>
      </c>
      <c r="D35" s="100">
        <f t="shared" ref="D35:D47" si="16">H35+L35</f>
        <v>2105.5</v>
      </c>
      <c r="E35" s="100">
        <f t="shared" ref="E35:E43" si="17">D35/C35*100</f>
        <v>28.96268071584797</v>
      </c>
      <c r="F35" s="100"/>
      <c r="G35" s="100">
        <v>3999.6</v>
      </c>
      <c r="H35" s="100">
        <v>223.2</v>
      </c>
      <c r="I35" s="100">
        <f t="shared" si="14"/>
        <v>5.5805580558055805</v>
      </c>
      <c r="J35" s="98"/>
      <c r="K35" s="100">
        <v>3270.1</v>
      </c>
      <c r="L35" s="100">
        <v>1882.3</v>
      </c>
      <c r="M35" s="128">
        <f t="shared" ref="M35:M42" si="18">L35/K35*100</f>
        <v>57.560930858383543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162788.79999999999</v>
      </c>
      <c r="D36" s="98">
        <f t="shared" si="16"/>
        <v>69531.5</v>
      </c>
      <c r="E36" s="98">
        <f>D36/C36*100</f>
        <v>42.712705050961745</v>
      </c>
      <c r="F36" s="5">
        <f>D36*100/D11</f>
        <v>2.185040909789548</v>
      </c>
      <c r="G36" s="98">
        <f>G37+G38+G39</f>
        <v>21490.199999999997</v>
      </c>
      <c r="H36" s="98">
        <f>H37+H38+H39</f>
        <v>5444.4000000000005</v>
      </c>
      <c r="I36" s="98">
        <f>H36/G36*100</f>
        <v>25.334338442638977</v>
      </c>
      <c r="J36" s="5">
        <f>H36*100/H11</f>
        <v>0.19492434115024909</v>
      </c>
      <c r="K36" s="98">
        <f>K37+K38+K39</f>
        <v>141298.6</v>
      </c>
      <c r="L36" s="98">
        <f>L37+L38+L39</f>
        <v>64087.1</v>
      </c>
      <c r="M36" s="127">
        <f t="shared" si="18"/>
        <v>45.355792626395449</v>
      </c>
      <c r="N36" s="5">
        <f>L36*100/L11</f>
        <v>9.6316410645391226</v>
      </c>
    </row>
    <row r="37" spans="1:16" x14ac:dyDescent="0.2">
      <c r="A37" s="80" t="s">
        <v>15</v>
      </c>
      <c r="B37" s="79" t="s">
        <v>111</v>
      </c>
      <c r="C37" s="100">
        <f t="shared" si="15"/>
        <v>19125.8</v>
      </c>
      <c r="D37" s="100">
        <f t="shared" si="16"/>
        <v>7512.7</v>
      </c>
      <c r="E37" s="100">
        <f t="shared" si="17"/>
        <v>39.280448399544071</v>
      </c>
      <c r="F37" s="100"/>
      <c r="G37" s="100">
        <v>6289.8</v>
      </c>
      <c r="H37" s="100">
        <v>727.3</v>
      </c>
      <c r="I37" s="100">
        <f t="shared" ref="I37:I41" si="19">H37/G37*100</f>
        <v>11.563165760437533</v>
      </c>
      <c r="J37" s="100"/>
      <c r="K37" s="100">
        <v>12836</v>
      </c>
      <c r="L37" s="100">
        <v>6785.4</v>
      </c>
      <c r="M37" s="128">
        <f t="shared" si="18"/>
        <v>52.862262387036452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52878.2</v>
      </c>
      <c r="D38" s="100">
        <f t="shared" si="16"/>
        <v>11348.1</v>
      </c>
      <c r="E38" s="100">
        <f>D38/C38*100</f>
        <v>21.460828848183187</v>
      </c>
      <c r="F38" s="100"/>
      <c r="G38" s="100">
        <v>13708.8</v>
      </c>
      <c r="H38" s="100">
        <v>3963.5</v>
      </c>
      <c r="I38" s="100">
        <f t="shared" si="19"/>
        <v>28.912085667600373</v>
      </c>
      <c r="J38" s="100"/>
      <c r="K38" s="100">
        <v>39169.4</v>
      </c>
      <c r="L38" s="100">
        <v>7384.6</v>
      </c>
      <c r="M38" s="128">
        <f t="shared" si="18"/>
        <v>18.852982174860987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90784.8</v>
      </c>
      <c r="D39" s="100">
        <f t="shared" si="16"/>
        <v>50670.7</v>
      </c>
      <c r="E39" s="100">
        <f t="shared" si="17"/>
        <v>55.814079008820848</v>
      </c>
      <c r="F39" s="100"/>
      <c r="G39" s="100">
        <v>1491.6</v>
      </c>
      <c r="H39" s="100">
        <v>753.6</v>
      </c>
      <c r="I39" s="100">
        <f t="shared" si="19"/>
        <v>50.522928399034598</v>
      </c>
      <c r="J39" s="100"/>
      <c r="K39" s="100">
        <v>89293.2</v>
      </c>
      <c r="L39" s="100">
        <v>49917.1</v>
      </c>
      <c r="M39" s="128">
        <f t="shared" si="18"/>
        <v>55.902465137322885</v>
      </c>
      <c r="N39" s="5"/>
    </row>
    <row r="40" spans="1:16" x14ac:dyDescent="0.2">
      <c r="A40" s="76" t="s">
        <v>245</v>
      </c>
      <c r="B40" s="77" t="s">
        <v>243</v>
      </c>
      <c r="C40" s="98">
        <f>G40+K40</f>
        <v>62633.3</v>
      </c>
      <c r="D40" s="98">
        <f t="shared" si="16"/>
        <v>6253.7</v>
      </c>
      <c r="E40" s="98">
        <f>D40/C40*100</f>
        <v>9.9846247922431033</v>
      </c>
      <c r="F40" s="5">
        <f>D40*100/D11</f>
        <v>0.19652373870189621</v>
      </c>
      <c r="G40" s="98">
        <f>G42</f>
        <v>51835</v>
      </c>
      <c r="H40" s="98">
        <f>H42</f>
        <v>1445.3</v>
      </c>
      <c r="I40" s="98">
        <f t="shared" si="19"/>
        <v>2.7882704736182116</v>
      </c>
      <c r="J40" s="5">
        <f>H40*100/H11</f>
        <v>5.1745674503059107E-2</v>
      </c>
      <c r="K40" s="98">
        <f>K42+K41</f>
        <v>10798.3</v>
      </c>
      <c r="L40" s="98">
        <f>L42+L41</f>
        <v>4808.3999999999996</v>
      </c>
      <c r="M40" s="128">
        <f>L40/K40*100</f>
        <v>44.529231453099101</v>
      </c>
      <c r="N40" s="5">
        <f>L40*100/L11</f>
        <v>0.72265374614750733</v>
      </c>
    </row>
    <row r="41" spans="1:16" ht="19.5" hidden="1" customHeight="1" x14ac:dyDescent="0.2">
      <c r="A41" s="80" t="s">
        <v>261</v>
      </c>
      <c r="B41" s="79" t="s">
        <v>260</v>
      </c>
      <c r="C41" s="100">
        <f>G41+K41</f>
        <v>0</v>
      </c>
      <c r="D41" s="100">
        <f>H41+L41</f>
        <v>0</v>
      </c>
      <c r="E41" s="100" t="e">
        <f>D41/C41*100</f>
        <v>#DIV/0!</v>
      </c>
      <c r="F41" s="5"/>
      <c r="G41" s="98">
        <v>0</v>
      </c>
      <c r="H41" s="98">
        <v>0</v>
      </c>
      <c r="I41" s="100" t="e">
        <f t="shared" si="19"/>
        <v>#DIV/0!</v>
      </c>
      <c r="J41" s="5"/>
      <c r="K41" s="98">
        <v>0</v>
      </c>
      <c r="L41" s="98">
        <v>0</v>
      </c>
      <c r="M41" s="128" t="e">
        <f>L41/K41*100</f>
        <v>#DIV/0!</v>
      </c>
      <c r="N41" s="5"/>
    </row>
    <row r="42" spans="1:16" ht="24" x14ac:dyDescent="0.2">
      <c r="A42" s="80" t="s">
        <v>246</v>
      </c>
      <c r="B42" s="79" t="s">
        <v>244</v>
      </c>
      <c r="C42" s="100">
        <f>G42+K42</f>
        <v>62633.3</v>
      </c>
      <c r="D42" s="100">
        <f>H42+L42</f>
        <v>6253.7</v>
      </c>
      <c r="E42" s="100">
        <f>D42/C42*100</f>
        <v>9.9846247922431033</v>
      </c>
      <c r="F42" s="100"/>
      <c r="G42" s="100">
        <v>51835</v>
      </c>
      <c r="H42" s="100">
        <v>1445.3</v>
      </c>
      <c r="I42" s="100">
        <f>H42/G42*100</f>
        <v>2.7882704736182116</v>
      </c>
      <c r="J42" s="6"/>
      <c r="K42" s="100">
        <v>10798.3</v>
      </c>
      <c r="L42" s="100">
        <v>4808.3999999999996</v>
      </c>
      <c r="M42" s="128">
        <f t="shared" si="18"/>
        <v>44.529231453099101</v>
      </c>
      <c r="N42" s="6"/>
    </row>
    <row r="43" spans="1:16" s="73" customFormat="1" ht="16.5" customHeight="1" x14ac:dyDescent="0.2">
      <c r="A43" s="76" t="s">
        <v>122</v>
      </c>
      <c r="B43" s="77" t="s">
        <v>118</v>
      </c>
      <c r="C43" s="98">
        <f>G43+K43</f>
        <v>3039162.4</v>
      </c>
      <c r="D43" s="98">
        <f>H43+L43</f>
        <v>2078294.3</v>
      </c>
      <c r="E43" s="98">
        <f t="shared" si="17"/>
        <v>68.383785611456631</v>
      </c>
      <c r="F43" s="5">
        <f>D43*100/D11</f>
        <v>65.310802558299926</v>
      </c>
      <c r="G43" s="98">
        <f>G44+G45+G46+G47+G48+G49</f>
        <v>3038610.1999999997</v>
      </c>
      <c r="H43" s="98">
        <f>H44+H45+H46+H47+H48+H49</f>
        <v>2078072.6</v>
      </c>
      <c r="I43" s="98">
        <f>H43/G43*100</f>
        <v>68.38891674884789</v>
      </c>
      <c r="J43" s="5">
        <f>H43*100/H11</f>
        <v>74.400656163651661</v>
      </c>
      <c r="K43" s="98">
        <f>K44+K45+K46+K48+K49+K47</f>
        <v>552.20000000000005</v>
      </c>
      <c r="L43" s="98">
        <f>L44+L45+L46+L48+L49+L47</f>
        <v>221.7</v>
      </c>
      <c r="M43" s="127">
        <f>L43/K43*100</f>
        <v>40.148496921405282</v>
      </c>
      <c r="N43" s="5">
        <f>L43*100/L11</f>
        <v>3.3319261193100073E-2</v>
      </c>
    </row>
    <row r="44" spans="1:16" x14ac:dyDescent="0.2">
      <c r="A44" s="80" t="s">
        <v>51</v>
      </c>
      <c r="B44" s="79" t="s">
        <v>121</v>
      </c>
      <c r="C44" s="100">
        <f t="shared" si="15"/>
        <v>653234.19999999995</v>
      </c>
      <c r="D44" s="100">
        <f t="shared" si="16"/>
        <v>517842.3</v>
      </c>
      <c r="E44" s="100">
        <f>D44/C44*100</f>
        <v>79.273605086812665</v>
      </c>
      <c r="F44" s="100"/>
      <c r="G44" s="100">
        <v>653234.19999999995</v>
      </c>
      <c r="H44" s="100">
        <v>517842.3</v>
      </c>
      <c r="I44" s="100">
        <f>H44/G44*100</f>
        <v>79.273605086812665</v>
      </c>
      <c r="J44" s="100"/>
      <c r="K44" s="100"/>
      <c r="L44" s="100"/>
      <c r="M44" s="128"/>
      <c r="N44" s="6"/>
    </row>
    <row r="45" spans="1:16" x14ac:dyDescent="0.2">
      <c r="A45" s="80" t="s">
        <v>43</v>
      </c>
      <c r="B45" s="79" t="s">
        <v>22</v>
      </c>
      <c r="C45" s="100">
        <f t="shared" si="15"/>
        <v>2052725.6</v>
      </c>
      <c r="D45" s="100">
        <f t="shared" si="16"/>
        <v>1343385.1</v>
      </c>
      <c r="E45" s="100">
        <f t="shared" ref="E45:E51" si="20">D45/C45*100</f>
        <v>65.443968740877978</v>
      </c>
      <c r="F45" s="100"/>
      <c r="G45" s="100">
        <v>2052725.6</v>
      </c>
      <c r="H45" s="100">
        <v>1343385.1</v>
      </c>
      <c r="I45" s="100">
        <f t="shared" ref="I45:I61" si="21">H45/G45*100</f>
        <v>65.443968740877978</v>
      </c>
      <c r="J45" s="100"/>
      <c r="K45" s="100"/>
      <c r="L45" s="100"/>
      <c r="M45" s="128"/>
      <c r="N45" s="6"/>
    </row>
    <row r="46" spans="1:16" x14ac:dyDescent="0.2">
      <c r="A46" s="80" t="s">
        <v>232</v>
      </c>
      <c r="B46" s="79" t="s">
        <v>231</v>
      </c>
      <c r="C46" s="100">
        <f>G46+K46</f>
        <v>201700.3</v>
      </c>
      <c r="D46" s="100">
        <f t="shared" si="16"/>
        <v>128679.2</v>
      </c>
      <c r="E46" s="100">
        <f t="shared" si="20"/>
        <v>63.797227867286267</v>
      </c>
      <c r="F46" s="100"/>
      <c r="G46" s="100">
        <v>201700.3</v>
      </c>
      <c r="H46" s="100">
        <v>128679.2</v>
      </c>
      <c r="I46" s="100">
        <f>H46/G46*100</f>
        <v>63.797227867286267</v>
      </c>
      <c r="J46" s="100"/>
      <c r="K46" s="100"/>
      <c r="L46" s="100"/>
      <c r="M46" s="128"/>
      <c r="N46" s="6"/>
    </row>
    <row r="47" spans="1:16" ht="24" x14ac:dyDescent="0.2">
      <c r="A47" s="80" t="s">
        <v>239</v>
      </c>
      <c r="B47" s="79" t="s">
        <v>238</v>
      </c>
      <c r="C47" s="100">
        <f>G47+K47</f>
        <v>301.10000000000002</v>
      </c>
      <c r="D47" s="100">
        <f t="shared" si="16"/>
        <v>103.5</v>
      </c>
      <c r="E47" s="100">
        <f t="shared" si="20"/>
        <v>34.373962138824311</v>
      </c>
      <c r="F47" s="100"/>
      <c r="G47" s="100">
        <v>301.10000000000002</v>
      </c>
      <c r="H47" s="100">
        <v>103.5</v>
      </c>
      <c r="I47" s="100">
        <f>H47/G47*100</f>
        <v>34.373962138824311</v>
      </c>
      <c r="J47" s="100"/>
      <c r="K47" s="100"/>
      <c r="L47" s="100"/>
      <c r="M47" s="128"/>
      <c r="N47" s="6"/>
    </row>
    <row r="48" spans="1:16" x14ac:dyDescent="0.2">
      <c r="A48" s="80" t="s">
        <v>5</v>
      </c>
      <c r="B48" s="79" t="s">
        <v>93</v>
      </c>
      <c r="C48" s="100">
        <f t="shared" ref="C48:C51" si="22">G48+K48</f>
        <v>889.5</v>
      </c>
      <c r="D48" s="100">
        <f t="shared" ref="D48:D51" si="23">H48+L48</f>
        <v>412.7</v>
      </c>
      <c r="E48" s="100">
        <f t="shared" si="20"/>
        <v>46.396852164137151</v>
      </c>
      <c r="F48" s="100"/>
      <c r="G48" s="100">
        <v>337.3</v>
      </c>
      <c r="H48" s="100">
        <v>191</v>
      </c>
      <c r="I48" s="100">
        <f t="shared" si="21"/>
        <v>56.626148828935662</v>
      </c>
      <c r="J48" s="100"/>
      <c r="K48" s="100">
        <v>552.20000000000005</v>
      </c>
      <c r="L48" s="100">
        <v>221.7</v>
      </c>
      <c r="M48" s="128">
        <f t="shared" ref="M48:M51" si="24">L48/K48*100</f>
        <v>40.148496921405282</v>
      </c>
      <c r="N48" s="6"/>
    </row>
    <row r="49" spans="1:14" x14ac:dyDescent="0.2">
      <c r="A49" s="80" t="s">
        <v>45</v>
      </c>
      <c r="B49" s="79" t="s">
        <v>101</v>
      </c>
      <c r="C49" s="100">
        <f t="shared" si="22"/>
        <v>130311.7</v>
      </c>
      <c r="D49" s="100">
        <f t="shared" si="23"/>
        <v>87871.5</v>
      </c>
      <c r="E49" s="100">
        <f t="shared" si="20"/>
        <v>67.431780876160772</v>
      </c>
      <c r="F49" s="100"/>
      <c r="G49" s="100">
        <v>130311.7</v>
      </c>
      <c r="H49" s="100">
        <v>87871.5</v>
      </c>
      <c r="I49" s="100">
        <f t="shared" si="21"/>
        <v>67.431780876160772</v>
      </c>
      <c r="J49" s="100"/>
      <c r="K49" s="100"/>
      <c r="L49" s="100"/>
      <c r="M49" s="128"/>
      <c r="N49" s="6"/>
    </row>
    <row r="50" spans="1:14" s="73" customFormat="1" ht="14.25" customHeight="1" x14ac:dyDescent="0.2">
      <c r="A50" s="76" t="s">
        <v>4</v>
      </c>
      <c r="B50" s="77" t="s">
        <v>62</v>
      </c>
      <c r="C50" s="98">
        <f>G50+K50</f>
        <v>279079.59999999998</v>
      </c>
      <c r="D50" s="98">
        <f>H50+L50</f>
        <v>188389.8</v>
      </c>
      <c r="E50" s="98">
        <f t="shared" si="20"/>
        <v>67.503966610243111</v>
      </c>
      <c r="F50" s="5">
        <f>D50*100/D11</f>
        <v>5.9201861025157081</v>
      </c>
      <c r="G50" s="98">
        <f>G51+G52</f>
        <v>153035.9</v>
      </c>
      <c r="H50" s="98">
        <f>H51+H52</f>
        <v>104019.1</v>
      </c>
      <c r="I50" s="98">
        <f t="shared" si="21"/>
        <v>67.970391261135461</v>
      </c>
      <c r="J50" s="5">
        <f>H50*100/H11</f>
        <v>3.7241669485235973</v>
      </c>
      <c r="K50" s="98">
        <f>K51+K52</f>
        <v>126043.7</v>
      </c>
      <c r="L50" s="98">
        <f>L51+L52</f>
        <v>84370.7</v>
      </c>
      <c r="M50" s="127">
        <f>L50/K50*100</f>
        <v>66.937657336304795</v>
      </c>
      <c r="N50" s="5">
        <f>L50*100/L11</f>
        <v>12.680060398487543</v>
      </c>
    </row>
    <row r="51" spans="1:14" x14ac:dyDescent="0.2">
      <c r="A51" s="80" t="s">
        <v>7</v>
      </c>
      <c r="B51" s="79" t="s">
        <v>67</v>
      </c>
      <c r="C51" s="100">
        <f t="shared" si="22"/>
        <v>222858.2</v>
      </c>
      <c r="D51" s="100">
        <f t="shared" si="23"/>
        <v>149162.9</v>
      </c>
      <c r="E51" s="100">
        <f t="shared" si="20"/>
        <v>66.931753016043388</v>
      </c>
      <c r="F51" s="100"/>
      <c r="G51" s="100">
        <v>96814.5</v>
      </c>
      <c r="H51" s="100">
        <v>64792.2</v>
      </c>
      <c r="I51" s="100">
        <f t="shared" si="21"/>
        <v>66.924066126458328</v>
      </c>
      <c r="J51" s="100"/>
      <c r="K51" s="100">
        <v>126043.7</v>
      </c>
      <c r="L51" s="100">
        <v>84370.7</v>
      </c>
      <c r="M51" s="128">
        <f t="shared" si="24"/>
        <v>66.937657336304795</v>
      </c>
      <c r="N51" s="6"/>
    </row>
    <row r="52" spans="1:14" ht="27" customHeight="1" x14ac:dyDescent="0.2">
      <c r="A52" s="80" t="s">
        <v>97</v>
      </c>
      <c r="B52" s="79" t="s">
        <v>100</v>
      </c>
      <c r="C52" s="100">
        <f t="shared" ref="C52:C59" si="25">G52+K52</f>
        <v>56221.4</v>
      </c>
      <c r="D52" s="100">
        <f t="shared" ref="D52:D59" si="26">H52+L52</f>
        <v>39226.9</v>
      </c>
      <c r="E52" s="100">
        <f t="shared" ref="E52:E59" si="27">D52/C52*100</f>
        <v>69.772186391658693</v>
      </c>
      <c r="F52" s="100"/>
      <c r="G52" s="100">
        <v>56221.4</v>
      </c>
      <c r="H52" s="100">
        <v>39226.9</v>
      </c>
      <c r="I52" s="100">
        <f t="shared" si="21"/>
        <v>69.772186391658693</v>
      </c>
      <c r="J52" s="100"/>
      <c r="K52" s="100"/>
      <c r="L52" s="100"/>
      <c r="M52" s="128"/>
      <c r="N52" s="6"/>
    </row>
    <row r="53" spans="1:14" s="73" customFormat="1" ht="19.5" customHeight="1" x14ac:dyDescent="0.2">
      <c r="A53" s="76" t="s">
        <v>0</v>
      </c>
      <c r="B53" s="77" t="s">
        <v>112</v>
      </c>
      <c r="C53" s="98">
        <f t="shared" si="25"/>
        <v>92809.9</v>
      </c>
      <c r="D53" s="98">
        <f t="shared" si="26"/>
        <v>69861.2</v>
      </c>
      <c r="E53" s="98">
        <f t="shared" si="27"/>
        <v>75.273435269297778</v>
      </c>
      <c r="F53" s="5">
        <f>D53*100/D11</f>
        <v>2.1954017964086718</v>
      </c>
      <c r="G53" s="98">
        <f>G54+G55+G56+G57</f>
        <v>69774.3</v>
      </c>
      <c r="H53" s="98">
        <f>H54+H55+H56+H57</f>
        <v>52081.7</v>
      </c>
      <c r="I53" s="98">
        <f t="shared" si="21"/>
        <v>74.64309925001038</v>
      </c>
      <c r="J53" s="5">
        <f>H53*100/H11</f>
        <v>1.8646666406738901</v>
      </c>
      <c r="K53" s="98">
        <f>K54+K55+K56+K57</f>
        <v>23035.599999999999</v>
      </c>
      <c r="L53" s="98">
        <f>L54+L55+L56+L57</f>
        <v>17779.5</v>
      </c>
      <c r="M53" s="127">
        <f t="shared" ref="M53:M59" si="28">L53/K53*100</f>
        <v>77.182708503360018</v>
      </c>
      <c r="N53" s="5">
        <f>L53*100/L11</f>
        <v>2.6720785042071391</v>
      </c>
    </row>
    <row r="54" spans="1:14" x14ac:dyDescent="0.2">
      <c r="A54" s="80" t="s">
        <v>115</v>
      </c>
      <c r="B54" s="79" t="s">
        <v>113</v>
      </c>
      <c r="C54" s="100">
        <f t="shared" si="25"/>
        <v>35468.5</v>
      </c>
      <c r="D54" s="100">
        <f t="shared" si="26"/>
        <v>27141.1</v>
      </c>
      <c r="E54" s="100">
        <f t="shared" si="27"/>
        <v>76.521702355611311</v>
      </c>
      <c r="F54" s="100"/>
      <c r="G54" s="100">
        <v>17476.400000000001</v>
      </c>
      <c r="H54" s="100">
        <v>14272.8</v>
      </c>
      <c r="I54" s="100">
        <f t="shared" si="21"/>
        <v>81.668993614245494</v>
      </c>
      <c r="J54" s="100"/>
      <c r="K54" s="100">
        <v>17992.099999999999</v>
      </c>
      <c r="L54" s="100">
        <v>12868.3</v>
      </c>
      <c r="M54" s="128">
        <f t="shared" si="28"/>
        <v>71.521945742853816</v>
      </c>
      <c r="N54" s="6"/>
    </row>
    <row r="55" spans="1:14" x14ac:dyDescent="0.2">
      <c r="A55" s="80" t="s">
        <v>102</v>
      </c>
      <c r="B55" s="79" t="s">
        <v>17</v>
      </c>
      <c r="C55" s="100">
        <f t="shared" si="25"/>
        <v>26211.1</v>
      </c>
      <c r="D55" s="100">
        <f t="shared" si="26"/>
        <v>22480.400000000001</v>
      </c>
      <c r="E55" s="100">
        <f t="shared" si="27"/>
        <v>85.766717154182786</v>
      </c>
      <c r="F55" s="100"/>
      <c r="G55" s="100">
        <v>21167.599999999999</v>
      </c>
      <c r="H55" s="100">
        <v>17569.2</v>
      </c>
      <c r="I55" s="100">
        <f t="shared" si="21"/>
        <v>83.000434626504671</v>
      </c>
      <c r="J55" s="100"/>
      <c r="K55" s="100">
        <v>5043.5</v>
      </c>
      <c r="L55" s="100">
        <v>4911.2</v>
      </c>
      <c r="M55" s="128">
        <f t="shared" si="28"/>
        <v>97.376821651630806</v>
      </c>
      <c r="N55" s="6"/>
    </row>
    <row r="56" spans="1:14" x14ac:dyDescent="0.2">
      <c r="A56" s="80" t="s">
        <v>84</v>
      </c>
      <c r="B56" s="79" t="s">
        <v>20</v>
      </c>
      <c r="C56" s="100">
        <f t="shared" si="25"/>
        <v>27407.8</v>
      </c>
      <c r="D56" s="100">
        <f t="shared" si="26"/>
        <v>17448</v>
      </c>
      <c r="E56" s="100">
        <f t="shared" si="27"/>
        <v>63.660709724968811</v>
      </c>
      <c r="F56" s="100"/>
      <c r="G56" s="100">
        <v>27407.8</v>
      </c>
      <c r="H56" s="100">
        <v>17448</v>
      </c>
      <c r="I56" s="100">
        <f t="shared" si="21"/>
        <v>63.660709724968811</v>
      </c>
      <c r="J56" s="100"/>
      <c r="K56" s="100"/>
      <c r="L56" s="100"/>
      <c r="M56" s="128"/>
      <c r="N56" s="6"/>
    </row>
    <row r="57" spans="1:14" ht="23.25" customHeight="1" x14ac:dyDescent="0.2">
      <c r="A57" s="80" t="s">
        <v>68</v>
      </c>
      <c r="B57" s="79" t="s">
        <v>59</v>
      </c>
      <c r="C57" s="100">
        <f t="shared" si="25"/>
        <v>3722.5</v>
      </c>
      <c r="D57" s="100">
        <f t="shared" si="26"/>
        <v>2791.7</v>
      </c>
      <c r="E57" s="100">
        <f t="shared" si="27"/>
        <v>74.995298858294163</v>
      </c>
      <c r="F57" s="100"/>
      <c r="G57" s="100">
        <v>3722.5</v>
      </c>
      <c r="H57" s="100">
        <v>2791.7</v>
      </c>
      <c r="I57" s="100">
        <f t="shared" si="21"/>
        <v>74.995298858294163</v>
      </c>
      <c r="J57" s="100"/>
      <c r="K57" s="100"/>
      <c r="L57" s="100"/>
      <c r="M57" s="128"/>
      <c r="N57" s="6"/>
    </row>
    <row r="58" spans="1:14" s="73" customFormat="1" ht="18" customHeight="1" x14ac:dyDescent="0.2">
      <c r="A58" s="76" t="s">
        <v>19</v>
      </c>
      <c r="B58" s="77" t="s">
        <v>54</v>
      </c>
      <c r="C58" s="98">
        <f t="shared" si="25"/>
        <v>153225.1</v>
      </c>
      <c r="D58" s="98">
        <f t="shared" si="26"/>
        <v>94902.200000000012</v>
      </c>
      <c r="E58" s="98">
        <f t="shared" si="27"/>
        <v>61.936458191249358</v>
      </c>
      <c r="F58" s="5">
        <f>D58*100/D11</f>
        <v>2.9823200913115593</v>
      </c>
      <c r="G58" s="98">
        <f>G59+G60+G61</f>
        <v>100188.5</v>
      </c>
      <c r="H58" s="98">
        <f>H59+H60+H61</f>
        <v>59917.8</v>
      </c>
      <c r="I58" s="98">
        <f t="shared" si="21"/>
        <v>59.805067447860779</v>
      </c>
      <c r="J58" s="5">
        <f>H58*100/H11</f>
        <v>2.1452203526876046</v>
      </c>
      <c r="K58" s="98">
        <f>K59+K60</f>
        <v>53036.6</v>
      </c>
      <c r="L58" s="98">
        <f>L59+L60</f>
        <v>34984.400000000001</v>
      </c>
      <c r="M58" s="127">
        <f t="shared" si="28"/>
        <v>65.962750251712976</v>
      </c>
      <c r="N58" s="5">
        <f>L58*100/L11</f>
        <v>5.2578004568511059</v>
      </c>
    </row>
    <row r="59" spans="1:14" x14ac:dyDescent="0.2">
      <c r="A59" s="80" t="s">
        <v>82</v>
      </c>
      <c r="B59" s="79" t="s">
        <v>58</v>
      </c>
      <c r="C59" s="100">
        <f t="shared" si="25"/>
        <v>1163.6000000000001</v>
      </c>
      <c r="D59" s="100">
        <f t="shared" si="26"/>
        <v>937</v>
      </c>
      <c r="E59" s="100">
        <f t="shared" si="27"/>
        <v>80.525953936060489</v>
      </c>
      <c r="F59" s="100"/>
      <c r="G59" s="100">
        <v>89.9</v>
      </c>
      <c r="H59" s="100">
        <v>89.9</v>
      </c>
      <c r="I59" s="100">
        <f>H59/G59*100</f>
        <v>100</v>
      </c>
      <c r="J59" s="100"/>
      <c r="K59" s="100">
        <v>1073.7</v>
      </c>
      <c r="L59" s="100">
        <v>847.1</v>
      </c>
      <c r="M59" s="128">
        <f t="shared" si="28"/>
        <v>78.895408400856851</v>
      </c>
      <c r="N59" s="6"/>
    </row>
    <row r="60" spans="1:14" x14ac:dyDescent="0.2">
      <c r="A60" s="80" t="s">
        <v>76</v>
      </c>
      <c r="B60" s="79" t="s">
        <v>61</v>
      </c>
      <c r="C60" s="100">
        <f t="shared" ref="C60" si="29">G60+K60</f>
        <v>88975.4</v>
      </c>
      <c r="D60" s="100">
        <f t="shared" ref="D60" si="30">H60+L60</f>
        <v>55431.8</v>
      </c>
      <c r="E60" s="100">
        <f t="shared" ref="E60:E66" si="31">D60/C60*100</f>
        <v>62.300141387394724</v>
      </c>
      <c r="F60" s="100"/>
      <c r="G60" s="100">
        <v>37012.5</v>
      </c>
      <c r="H60" s="100">
        <v>21294.5</v>
      </c>
      <c r="I60" s="100">
        <f t="shared" si="21"/>
        <v>57.533265788584941</v>
      </c>
      <c r="J60" s="100"/>
      <c r="K60" s="100">
        <v>51962.9</v>
      </c>
      <c r="L60" s="100">
        <v>34137.300000000003</v>
      </c>
      <c r="M60" s="128">
        <f t="shared" ref="M60:M69" si="32">L60/K60*100</f>
        <v>65.695525076544996</v>
      </c>
      <c r="N60" s="6"/>
    </row>
    <row r="61" spans="1:14" x14ac:dyDescent="0.2">
      <c r="A61" s="80" t="s">
        <v>264</v>
      </c>
      <c r="B61" s="79" t="s">
        <v>265</v>
      </c>
      <c r="C61" s="100">
        <f t="shared" ref="C61" si="33">G61+K61</f>
        <v>63086.1</v>
      </c>
      <c r="D61" s="100">
        <f t="shared" ref="D61" si="34">H61+L61</f>
        <v>38533.4</v>
      </c>
      <c r="E61" s="100">
        <f t="shared" ref="E61" si="35">D61/C61*100</f>
        <v>61.080650095662911</v>
      </c>
      <c r="F61" s="100"/>
      <c r="G61" s="100">
        <v>63086.1</v>
      </c>
      <c r="H61" s="100">
        <v>38533.4</v>
      </c>
      <c r="I61" s="100">
        <f t="shared" si="21"/>
        <v>61.080650095662911</v>
      </c>
      <c r="J61" s="100"/>
      <c r="K61" s="100"/>
      <c r="L61" s="100"/>
      <c r="M61" s="128"/>
      <c r="N61" s="6"/>
    </row>
    <row r="62" spans="1:14" s="73" customFormat="1" ht="37.5" customHeight="1" x14ac:dyDescent="0.2">
      <c r="A62" s="76" t="s">
        <v>87</v>
      </c>
      <c r="B62" s="77" t="s">
        <v>38</v>
      </c>
      <c r="C62" s="98">
        <f>G62+K62</f>
        <v>103.6</v>
      </c>
      <c r="D62" s="98">
        <f>H62+L62</f>
        <v>0</v>
      </c>
      <c r="E62" s="98">
        <f t="shared" si="31"/>
        <v>0</v>
      </c>
      <c r="F62" s="5">
        <f>D62*100/D11</f>
        <v>0</v>
      </c>
      <c r="G62" s="98">
        <v>0</v>
      </c>
      <c r="H62" s="98">
        <v>0</v>
      </c>
      <c r="I62" s="98">
        <v>0</v>
      </c>
      <c r="J62" s="5">
        <f>H62*100/H11</f>
        <v>0</v>
      </c>
      <c r="K62" s="98">
        <f>K63</f>
        <v>103.6</v>
      </c>
      <c r="L62" s="98">
        <f t="shared" ref="L62" si="36">L63</f>
        <v>0</v>
      </c>
      <c r="M62" s="98">
        <f t="shared" ref="M62:N62" si="37">M63</f>
        <v>0</v>
      </c>
      <c r="N62" s="98">
        <f t="shared" si="37"/>
        <v>0</v>
      </c>
    </row>
    <row r="63" spans="1:14" ht="27.75" customHeight="1" x14ac:dyDescent="0.2">
      <c r="A63" s="80" t="s">
        <v>110</v>
      </c>
      <c r="B63" s="79" t="s">
        <v>71</v>
      </c>
      <c r="C63" s="100">
        <f>G63+K63</f>
        <v>103.6</v>
      </c>
      <c r="D63" s="100">
        <f>H63+L63</f>
        <v>0</v>
      </c>
      <c r="E63" s="100">
        <f t="shared" si="31"/>
        <v>0</v>
      </c>
      <c r="F63" s="100"/>
      <c r="G63" s="100">
        <v>0</v>
      </c>
      <c r="H63" s="100">
        <v>0</v>
      </c>
      <c r="I63" s="100">
        <v>0</v>
      </c>
      <c r="J63" s="100"/>
      <c r="K63" s="100">
        <v>103.6</v>
      </c>
      <c r="L63" s="100">
        <v>0</v>
      </c>
      <c r="M63" s="128">
        <f t="shared" si="32"/>
        <v>0</v>
      </c>
      <c r="N63" s="6"/>
    </row>
    <row r="64" spans="1:14" s="73" customFormat="1" ht="61.5" customHeight="1" x14ac:dyDescent="0.2">
      <c r="A64" s="76" t="s">
        <v>34</v>
      </c>
      <c r="B64" s="77" t="s">
        <v>106</v>
      </c>
      <c r="C64" s="98">
        <f>C65+C66+C67</f>
        <v>3323.4000000000124</v>
      </c>
      <c r="D64" s="98">
        <f>D65+D66+D67</f>
        <v>0</v>
      </c>
      <c r="E64" s="98">
        <v>0</v>
      </c>
      <c r="F64" s="5">
        <f>D64*100/D11</f>
        <v>0</v>
      </c>
      <c r="G64" s="98">
        <f>G65+G66+G67</f>
        <v>337476.60000000003</v>
      </c>
      <c r="H64" s="98">
        <f>H65+H66+H67</f>
        <v>237073.69999999998</v>
      </c>
      <c r="I64" s="98">
        <f t="shared" ref="I64:I118" si="38">H64/G64*100</f>
        <v>70.248929851728974</v>
      </c>
      <c r="J64" s="5">
        <f>H64*100/H11</f>
        <v>8.4878838396429011</v>
      </c>
      <c r="K64" s="98">
        <f>K65+K66+K67</f>
        <v>20813.3</v>
      </c>
      <c r="L64" s="98">
        <f t="shared" ref="L64:N64" si="39">L65+L66+L67</f>
        <v>20813.3</v>
      </c>
      <c r="M64" s="98">
        <f t="shared" si="39"/>
        <v>100</v>
      </c>
      <c r="N64" s="98">
        <f t="shared" si="39"/>
        <v>0</v>
      </c>
    </row>
    <row r="65" spans="1:33" ht="36" x14ac:dyDescent="0.2">
      <c r="A65" s="80" t="s">
        <v>235</v>
      </c>
      <c r="B65" s="79" t="s">
        <v>6</v>
      </c>
      <c r="C65" s="100">
        <f>G65+K65-293247</f>
        <v>1661.7000000000116</v>
      </c>
      <c r="D65" s="100">
        <f>H65+L65-205460.8</f>
        <v>0</v>
      </c>
      <c r="E65" s="100">
        <v>0</v>
      </c>
      <c r="F65" s="100"/>
      <c r="G65" s="100">
        <v>294908.7</v>
      </c>
      <c r="H65" s="100">
        <v>205460.8</v>
      </c>
      <c r="I65" s="100">
        <f>H65/G65*100</f>
        <v>69.669290868665442</v>
      </c>
      <c r="J65" s="100"/>
      <c r="K65" s="100"/>
      <c r="L65" s="100"/>
      <c r="M65" s="128"/>
      <c r="N65" s="6"/>
    </row>
    <row r="66" spans="1:33" hidden="1" x14ac:dyDescent="0.2">
      <c r="A66" s="80" t="s">
        <v>234</v>
      </c>
      <c r="B66" s="79" t="s">
        <v>233</v>
      </c>
      <c r="C66" s="100">
        <v>0</v>
      </c>
      <c r="D66" s="100">
        <f>L66</f>
        <v>0</v>
      </c>
      <c r="E66" s="100" t="e">
        <f t="shared" si="31"/>
        <v>#DIV/0!</v>
      </c>
      <c r="F66" s="100"/>
      <c r="G66" s="100">
        <v>0</v>
      </c>
      <c r="H66" s="100">
        <v>0</v>
      </c>
      <c r="I66" s="100" t="e">
        <f t="shared" si="38"/>
        <v>#DIV/0!</v>
      </c>
      <c r="J66" s="100"/>
      <c r="K66" s="100"/>
      <c r="L66" s="100"/>
      <c r="M66" s="128"/>
      <c r="N66" s="6"/>
    </row>
    <row r="67" spans="1:33" ht="21" customHeight="1" x14ac:dyDescent="0.2">
      <c r="A67" s="80" t="s">
        <v>242</v>
      </c>
      <c r="B67" s="79" t="s">
        <v>241</v>
      </c>
      <c r="C67" s="100">
        <f>G67+K67-40906.2-20813.3</f>
        <v>1661.7000000000007</v>
      </c>
      <c r="D67" s="100">
        <f>H67+L67-20813.3-31612.9</f>
        <v>0</v>
      </c>
      <c r="E67" s="100">
        <v>0</v>
      </c>
      <c r="F67" s="100"/>
      <c r="G67" s="100">
        <v>42567.9</v>
      </c>
      <c r="H67" s="100">
        <v>31612.9</v>
      </c>
      <c r="I67" s="100">
        <f t="shared" si="38"/>
        <v>74.264645425308743</v>
      </c>
      <c r="J67" s="100"/>
      <c r="K67" s="100">
        <v>20813.3</v>
      </c>
      <c r="L67" s="100">
        <v>20813.3</v>
      </c>
      <c r="M67" s="128">
        <f t="shared" si="32"/>
        <v>100</v>
      </c>
      <c r="N67" s="6"/>
    </row>
    <row r="68" spans="1:33" s="73" customFormat="1" ht="34.5" customHeight="1" x14ac:dyDescent="0.2">
      <c r="A68" s="81" t="s">
        <v>36</v>
      </c>
      <c r="B68" s="82" t="s">
        <v>103</v>
      </c>
      <c r="C68" s="98">
        <f>G68+K68</f>
        <v>-254017.2999999997</v>
      </c>
      <c r="D68" s="98">
        <f>H68+L68</f>
        <v>25024.800000000374</v>
      </c>
      <c r="E68" s="98">
        <v>0</v>
      </c>
      <c r="F68" s="103"/>
      <c r="G68" s="98">
        <f>-G72</f>
        <v>-136889.99999999971</v>
      </c>
      <c r="H68" s="98">
        <f>-H72</f>
        <v>71388.900000000373</v>
      </c>
      <c r="I68" s="47">
        <f>H68/G68*100</f>
        <v>-52.150558842866921</v>
      </c>
      <c r="J68" s="103"/>
      <c r="K68" s="98">
        <v>-117127.3</v>
      </c>
      <c r="L68" s="98">
        <v>-46364.1</v>
      </c>
      <c r="M68" s="127">
        <f>L68/K68*100</f>
        <v>39.584366753096845</v>
      </c>
      <c r="N68" s="5"/>
    </row>
    <row r="69" spans="1:33" ht="25.5" hidden="1" customHeight="1" x14ac:dyDescent="0.2">
      <c r="A69" s="83"/>
      <c r="B69" s="84"/>
      <c r="C69" s="13"/>
      <c r="D69" s="13"/>
      <c r="E69" s="13"/>
      <c r="F69" s="50">
        <f>D69*100/D14</f>
        <v>0</v>
      </c>
      <c r="G69" s="13"/>
      <c r="H69" s="13"/>
      <c r="I69" s="119" t="e">
        <f t="shared" si="38"/>
        <v>#DIV/0!</v>
      </c>
      <c r="J69" s="13"/>
      <c r="K69" s="13"/>
      <c r="L69" s="119" t="e">
        <f>#REF!+#REF!</f>
        <v>#REF!</v>
      </c>
      <c r="M69" s="123" t="e">
        <f t="shared" si="32"/>
        <v>#REF!</v>
      </c>
      <c r="N69" s="124"/>
    </row>
    <row r="70" spans="1:33" ht="71.25" customHeight="1" x14ac:dyDescent="0.2">
      <c r="A70" s="85"/>
      <c r="B70" s="14"/>
      <c r="C70" s="14"/>
      <c r="D70" s="14"/>
      <c r="E70" s="14"/>
      <c r="F70" s="152"/>
      <c r="G70" s="14"/>
      <c r="H70" s="14"/>
      <c r="I70" s="153"/>
      <c r="J70" s="14"/>
      <c r="K70" s="14"/>
      <c r="L70" s="14"/>
      <c r="M70" s="134"/>
      <c r="N70" s="14"/>
    </row>
    <row r="71" spans="1:33" ht="18" customHeight="1" x14ac:dyDescent="0.2">
      <c r="A71" s="137" t="s">
        <v>25</v>
      </c>
      <c r="B71" s="137"/>
      <c r="C71" s="137"/>
      <c r="D71" s="15" t="s">
        <v>42</v>
      </c>
      <c r="E71" s="64" t="s">
        <v>42</v>
      </c>
      <c r="F71" s="152"/>
      <c r="G71" s="15" t="s">
        <v>42</v>
      </c>
      <c r="H71" s="64" t="s">
        <v>42</v>
      </c>
      <c r="I71" s="154"/>
      <c r="J71" s="64" t="s">
        <v>42</v>
      </c>
      <c r="K71" s="15" t="s">
        <v>42</v>
      </c>
      <c r="L71" s="15" t="s">
        <v>42</v>
      </c>
      <c r="M71" s="134"/>
      <c r="N71" s="15" t="s">
        <v>42</v>
      </c>
      <c r="O71" s="86" t="s">
        <v>42</v>
      </c>
      <c r="P71" s="86" t="s">
        <v>42</v>
      </c>
      <c r="Q71" s="86" t="s">
        <v>42</v>
      </c>
      <c r="R71" s="86" t="s">
        <v>42</v>
      </c>
      <c r="S71" s="86" t="s">
        <v>42</v>
      </c>
      <c r="T71" s="86" t="s">
        <v>42</v>
      </c>
      <c r="U71" s="86" t="s">
        <v>42</v>
      </c>
      <c r="V71" s="138"/>
      <c r="W71" s="138"/>
      <c r="X71" s="46"/>
      <c r="Y71" s="46"/>
      <c r="Z71" s="46"/>
      <c r="AA71" s="46"/>
      <c r="AB71" s="46"/>
      <c r="AC71" s="46"/>
      <c r="AD71" s="46"/>
      <c r="AE71" s="46"/>
      <c r="AF71" s="46"/>
      <c r="AG71" s="46"/>
    </row>
    <row r="72" spans="1:33" s="73" customFormat="1" ht="24" x14ac:dyDescent="0.2">
      <c r="A72" s="3" t="s">
        <v>48</v>
      </c>
      <c r="B72" s="4" t="s">
        <v>103</v>
      </c>
      <c r="C72" s="5">
        <f>G72+K72</f>
        <v>254017.29999999976</v>
      </c>
      <c r="D72" s="5">
        <f>H72+L72</f>
        <v>-25024.800000000279</v>
      </c>
      <c r="E72" s="47">
        <f>D72/C72*100</f>
        <v>-9.851612468914638</v>
      </c>
      <c r="F72" s="5"/>
      <c r="G72" s="5">
        <f>G76+G107+G101+G104</f>
        <v>136889.99999999971</v>
      </c>
      <c r="H72" s="51">
        <f>H76+H86+H107+H101</f>
        <v>-71388.900000000373</v>
      </c>
      <c r="I72" s="129">
        <f>H72/G72*100</f>
        <v>-52.150558842866921</v>
      </c>
      <c r="J72" s="51"/>
      <c r="K72" s="5">
        <f>K76+K86+K107+K101</f>
        <v>117127.30000000005</v>
      </c>
      <c r="L72" s="5">
        <f>L76+L86+L107+L101</f>
        <v>46364.100000000093</v>
      </c>
      <c r="M72" s="98">
        <f t="shared" ref="M72" si="40">L72/K72*100</f>
        <v>39.584366753096909</v>
      </c>
      <c r="N72" s="5"/>
    </row>
    <row r="73" spans="1:33" x14ac:dyDescent="0.2">
      <c r="A73" s="87" t="s">
        <v>28</v>
      </c>
      <c r="B73" s="88"/>
      <c r="C73" s="16"/>
      <c r="D73" s="16"/>
      <c r="E73" s="16"/>
      <c r="F73" s="51"/>
      <c r="G73" s="16"/>
      <c r="H73" s="16"/>
      <c r="I73" s="47"/>
      <c r="J73" s="16"/>
      <c r="K73" s="16"/>
      <c r="L73" s="16"/>
      <c r="M73" s="130"/>
      <c r="N73" s="16"/>
    </row>
    <row r="74" spans="1:33" ht="18" customHeight="1" x14ac:dyDescent="0.2">
      <c r="A74" s="1" t="s">
        <v>37</v>
      </c>
      <c r="B74" s="2" t="s">
        <v>103</v>
      </c>
      <c r="C74" s="6">
        <f>G74+K74</f>
        <v>134073.79999999999</v>
      </c>
      <c r="D74" s="6">
        <f>H74+L74</f>
        <v>0</v>
      </c>
      <c r="E74" s="48">
        <f>D74/C74*100</f>
        <v>0</v>
      </c>
      <c r="F74" s="5"/>
      <c r="G74" s="6">
        <v>110191.3</v>
      </c>
      <c r="H74" s="6">
        <v>0</v>
      </c>
      <c r="I74" s="48">
        <f>H74/G74*100</f>
        <v>0</v>
      </c>
      <c r="J74" s="6"/>
      <c r="K74" s="6">
        <v>23882.5</v>
      </c>
      <c r="L74" s="6">
        <v>0</v>
      </c>
      <c r="M74" s="128">
        <f>L74/K74*100</f>
        <v>0</v>
      </c>
      <c r="N74" s="6"/>
    </row>
    <row r="75" spans="1:33" x14ac:dyDescent="0.2">
      <c r="A75" s="1" t="s">
        <v>91</v>
      </c>
      <c r="B75" s="2"/>
      <c r="C75" s="6"/>
      <c r="D75" s="6"/>
      <c r="E75" s="6"/>
      <c r="F75" s="5"/>
      <c r="G75" s="6"/>
      <c r="H75" s="6"/>
      <c r="I75" s="47"/>
      <c r="J75" s="6"/>
      <c r="K75" s="6"/>
      <c r="L75" s="6"/>
      <c r="M75" s="6"/>
      <c r="N75" s="6"/>
    </row>
    <row r="76" spans="1:33" s="73" customFormat="1" ht="24" x14ac:dyDescent="0.2">
      <c r="A76" s="3" t="s">
        <v>137</v>
      </c>
      <c r="B76" s="4" t="s">
        <v>40</v>
      </c>
      <c r="C76" s="5">
        <f>G76+K76</f>
        <v>134073.79999999999</v>
      </c>
      <c r="D76" s="5">
        <f t="shared" ref="D76:D118" si="41">H76+L76</f>
        <v>0</v>
      </c>
      <c r="E76" s="47">
        <f t="shared" ref="E76:E119" si="42">D76/C76*100</f>
        <v>0</v>
      </c>
      <c r="F76" s="5"/>
      <c r="G76" s="5">
        <f>G77+G78</f>
        <v>110191.3</v>
      </c>
      <c r="H76" s="5">
        <f>H77+H78</f>
        <v>0</v>
      </c>
      <c r="I76" s="47">
        <f t="shared" si="38"/>
        <v>0</v>
      </c>
      <c r="J76" s="5"/>
      <c r="K76" s="5">
        <f>K77+K78</f>
        <v>23882.5</v>
      </c>
      <c r="L76" s="5">
        <f>L77</f>
        <v>0</v>
      </c>
      <c r="M76" s="98">
        <f t="shared" ref="M76" si="43">L76/K76*100</f>
        <v>0</v>
      </c>
      <c r="N76" s="5"/>
    </row>
    <row r="77" spans="1:33" ht="33.75" customHeight="1" x14ac:dyDescent="0.2">
      <c r="A77" s="1" t="s">
        <v>138</v>
      </c>
      <c r="B77" s="2" t="s">
        <v>52</v>
      </c>
      <c r="C77" s="6">
        <f t="shared" ref="C77:C118" si="44">G77+K77</f>
        <v>135336.79999999999</v>
      </c>
      <c r="D77" s="6">
        <f t="shared" si="41"/>
        <v>0</v>
      </c>
      <c r="E77" s="48">
        <f t="shared" si="42"/>
        <v>0</v>
      </c>
      <c r="F77" s="5"/>
      <c r="G77" s="6">
        <v>110191.3</v>
      </c>
      <c r="H77" s="6">
        <v>0</v>
      </c>
      <c r="I77" s="48">
        <f>H77/G77*100</f>
        <v>0</v>
      </c>
      <c r="J77" s="6"/>
      <c r="K77" s="6">
        <v>25145.5</v>
      </c>
      <c r="L77" s="6">
        <v>0</v>
      </c>
      <c r="M77" s="128">
        <f t="shared" ref="M77:M100" si="45">L77/K77*100</f>
        <v>0</v>
      </c>
      <c r="N77" s="6"/>
    </row>
    <row r="78" spans="1:33" ht="39.75" customHeight="1" x14ac:dyDescent="0.2">
      <c r="A78" s="1" t="s">
        <v>139</v>
      </c>
      <c r="B78" s="2" t="s">
        <v>11</v>
      </c>
      <c r="C78" s="6">
        <f t="shared" si="44"/>
        <v>-1263</v>
      </c>
      <c r="D78" s="6">
        <f t="shared" si="41"/>
        <v>0</v>
      </c>
      <c r="E78" s="48">
        <f t="shared" si="42"/>
        <v>0</v>
      </c>
      <c r="F78" s="5"/>
      <c r="G78" s="6">
        <v>0</v>
      </c>
      <c r="H78" s="6">
        <v>0</v>
      </c>
      <c r="I78" s="48">
        <v>0</v>
      </c>
      <c r="J78" s="6"/>
      <c r="K78" s="6">
        <v>-1263</v>
      </c>
      <c r="L78" s="6">
        <v>0</v>
      </c>
      <c r="M78" s="128">
        <f t="shared" si="45"/>
        <v>0</v>
      </c>
      <c r="N78" s="6"/>
    </row>
    <row r="79" spans="1:33" ht="13.5" hidden="1" customHeight="1" x14ac:dyDescent="0.2">
      <c r="A79" s="1" t="s">
        <v>140</v>
      </c>
      <c r="B79" s="2" t="s">
        <v>141</v>
      </c>
      <c r="C79" s="6">
        <f t="shared" si="44"/>
        <v>0</v>
      </c>
      <c r="D79" s="6">
        <f t="shared" si="41"/>
        <v>0</v>
      </c>
      <c r="E79" s="47" t="e">
        <f t="shared" si="42"/>
        <v>#DIV/0!</v>
      </c>
      <c r="F79" s="5">
        <f>D79*100/D24</f>
        <v>0</v>
      </c>
      <c r="G79" s="6">
        <v>0</v>
      </c>
      <c r="H79" s="6">
        <v>0</v>
      </c>
      <c r="I79" s="48" t="e">
        <f t="shared" ref="I79:I100" si="46">H79/G79*100</f>
        <v>#DIV/0!</v>
      </c>
      <c r="J79" s="6"/>
      <c r="K79" s="6"/>
      <c r="L79" s="6"/>
      <c r="M79" s="128" t="e">
        <f t="shared" si="45"/>
        <v>#DIV/0!</v>
      </c>
      <c r="N79" s="6"/>
    </row>
    <row r="80" spans="1:33" ht="23.25" hidden="1" customHeight="1" x14ac:dyDescent="0.2">
      <c r="A80" s="1" t="s">
        <v>142</v>
      </c>
      <c r="B80" s="2" t="s">
        <v>143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 t="e">
        <f>D80*100/D25</f>
        <v>#DIV/0!</v>
      </c>
      <c r="G80" s="6">
        <v>0</v>
      </c>
      <c r="H80" s="6">
        <v>0</v>
      </c>
      <c r="I80" s="48" t="e">
        <f t="shared" si="46"/>
        <v>#DIV/0!</v>
      </c>
      <c r="J80" s="6"/>
      <c r="K80" s="6"/>
      <c r="L80" s="6"/>
      <c r="M80" s="128" t="e">
        <f t="shared" si="45"/>
        <v>#DIV/0!</v>
      </c>
      <c r="N80" s="6"/>
    </row>
    <row r="81" spans="1:14" ht="16.5" hidden="1" customHeight="1" x14ac:dyDescent="0.2">
      <c r="A81" s="1" t="s">
        <v>144</v>
      </c>
      <c r="B81" s="2" t="s">
        <v>145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D81*100/D28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28" t="e">
        <f t="shared" si="45"/>
        <v>#DIV/0!</v>
      </c>
      <c r="N81" s="6"/>
    </row>
    <row r="82" spans="1:14" ht="15.75" hidden="1" customHeight="1" x14ac:dyDescent="0.2">
      <c r="A82" s="1" t="s">
        <v>146</v>
      </c>
      <c r="B82" s="2" t="s">
        <v>33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 t="e">
        <f>D82*100/D29</f>
        <v>#DIV/0!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28" t="e">
        <f t="shared" si="45"/>
        <v>#DIV/0!</v>
      </c>
      <c r="N82" s="6"/>
    </row>
    <row r="83" spans="1:14" ht="31.5" hidden="1" customHeight="1" x14ac:dyDescent="0.2">
      <c r="A83" s="1" t="s">
        <v>147</v>
      </c>
      <c r="B83" s="2" t="s">
        <v>98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D83*100/D30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28" t="e">
        <f t="shared" si="45"/>
        <v>#DIV/0!</v>
      </c>
      <c r="N83" s="6"/>
    </row>
    <row r="84" spans="1:14" ht="18.75" hidden="1" customHeight="1" x14ac:dyDescent="0.2">
      <c r="A84" s="1" t="s">
        <v>148</v>
      </c>
      <c r="B84" s="2" t="s">
        <v>50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 t="e">
        <f>D84*100/D31</f>
        <v>#DIV/0!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28" t="e">
        <f t="shared" si="45"/>
        <v>#DIV/0!</v>
      </c>
      <c r="N84" s="6"/>
    </row>
    <row r="85" spans="1:14" ht="33" hidden="1" customHeight="1" x14ac:dyDescent="0.2">
      <c r="A85" s="1" t="s">
        <v>149</v>
      </c>
      <c r="B85" s="2" t="s">
        <v>150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D85*100/D32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28" t="e">
        <f t="shared" si="45"/>
        <v>#DIV/0!</v>
      </c>
      <c r="N85" s="6"/>
    </row>
    <row r="86" spans="1:14" s="73" customFormat="1" ht="42.75" hidden="1" customHeight="1" x14ac:dyDescent="0.2">
      <c r="A86" s="3" t="s">
        <v>151</v>
      </c>
      <c r="B86" s="4" t="s">
        <v>46</v>
      </c>
      <c r="C86" s="5">
        <f t="shared" ref="C86:D88" si="47">G86+K86</f>
        <v>0</v>
      </c>
      <c r="D86" s="5">
        <f t="shared" si="47"/>
        <v>0</v>
      </c>
      <c r="E86" s="47" t="e">
        <f t="shared" si="42"/>
        <v>#DIV/0!</v>
      </c>
      <c r="F86" s="5"/>
      <c r="G86" s="6">
        <v>0</v>
      </c>
      <c r="H86" s="6">
        <v>0</v>
      </c>
      <c r="I86" s="48" t="e">
        <f t="shared" si="46"/>
        <v>#DIV/0!</v>
      </c>
      <c r="J86" s="5"/>
      <c r="K86" s="5">
        <v>0</v>
      </c>
      <c r="L86" s="5">
        <v>0</v>
      </c>
      <c r="M86" s="128" t="e">
        <f t="shared" si="45"/>
        <v>#DIV/0!</v>
      </c>
      <c r="N86" s="5"/>
    </row>
    <row r="87" spans="1:14" ht="42.75" hidden="1" customHeight="1" x14ac:dyDescent="0.2">
      <c r="A87" s="1" t="s">
        <v>152</v>
      </c>
      <c r="B87" s="2" t="s">
        <v>153</v>
      </c>
      <c r="C87" s="6">
        <f t="shared" si="47"/>
        <v>0</v>
      </c>
      <c r="D87" s="6">
        <f t="shared" si="47"/>
        <v>0</v>
      </c>
      <c r="E87" s="48">
        <v>0</v>
      </c>
      <c r="F87" s="5"/>
      <c r="G87" s="6">
        <v>0</v>
      </c>
      <c r="H87" s="6">
        <v>0</v>
      </c>
      <c r="I87" s="48" t="e">
        <f t="shared" si="46"/>
        <v>#DIV/0!</v>
      </c>
      <c r="J87" s="6"/>
      <c r="K87" s="6"/>
      <c r="L87" s="6"/>
      <c r="M87" s="128" t="e">
        <f t="shared" si="45"/>
        <v>#DIV/0!</v>
      </c>
      <c r="N87" s="6"/>
    </row>
    <row r="88" spans="1:14" ht="49.5" hidden="1" customHeight="1" x14ac:dyDescent="0.2">
      <c r="A88" s="1" t="s">
        <v>154</v>
      </c>
      <c r="B88" s="2" t="s">
        <v>94</v>
      </c>
      <c r="C88" s="6">
        <f t="shared" si="47"/>
        <v>0</v>
      </c>
      <c r="D88" s="6">
        <f t="shared" si="47"/>
        <v>0</v>
      </c>
      <c r="E88" s="48" t="e">
        <f t="shared" si="42"/>
        <v>#DIV/0!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>
        <v>0</v>
      </c>
      <c r="L88" s="6">
        <v>0</v>
      </c>
      <c r="M88" s="128" t="e">
        <f t="shared" si="45"/>
        <v>#DIV/0!</v>
      </c>
      <c r="N88" s="6"/>
    </row>
    <row r="89" spans="1:14" ht="14.25" hidden="1" customHeight="1" x14ac:dyDescent="0.2">
      <c r="A89" s="1" t="s">
        <v>155</v>
      </c>
      <c r="B89" s="2" t="s">
        <v>153</v>
      </c>
      <c r="C89" s="6">
        <f t="shared" si="44"/>
        <v>0</v>
      </c>
      <c r="D89" s="6">
        <f t="shared" si="41"/>
        <v>0</v>
      </c>
      <c r="E89" s="47" t="e">
        <f t="shared" si="42"/>
        <v>#DIV/0!</v>
      </c>
      <c r="F89" s="5">
        <f>D89*100/D36</f>
        <v>0</v>
      </c>
      <c r="G89" s="6">
        <v>0</v>
      </c>
      <c r="H89" s="6">
        <v>0</v>
      </c>
      <c r="I89" s="48" t="e">
        <f t="shared" si="46"/>
        <v>#DIV/0!</v>
      </c>
      <c r="J89" s="6"/>
      <c r="K89" s="6"/>
      <c r="L89" s="6"/>
      <c r="M89" s="128" t="e">
        <f t="shared" si="45"/>
        <v>#DIV/0!</v>
      </c>
      <c r="N89" s="6"/>
    </row>
    <row r="90" spans="1:14" ht="21" hidden="1" customHeight="1" x14ac:dyDescent="0.2">
      <c r="A90" s="1" t="s">
        <v>156</v>
      </c>
      <c r="B90" s="2" t="s">
        <v>94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D90*100/D37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28" t="e">
        <f t="shared" si="45"/>
        <v>#DIV/0!</v>
      </c>
      <c r="N90" s="6"/>
    </row>
    <row r="91" spans="1:14" ht="21.75" hidden="1" customHeight="1" x14ac:dyDescent="0.2">
      <c r="A91" s="1" t="s">
        <v>157</v>
      </c>
      <c r="B91" s="2" t="s">
        <v>158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D91*100/D38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28" t="e">
        <f t="shared" si="45"/>
        <v>#DIV/0!</v>
      </c>
      <c r="N91" s="6"/>
    </row>
    <row r="92" spans="1:14" ht="48" hidden="1" customHeight="1" x14ac:dyDescent="0.2">
      <c r="A92" s="1" t="s">
        <v>159</v>
      </c>
      <c r="B92" s="2" t="s">
        <v>160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D92*100/D39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28" t="e">
        <f t="shared" si="45"/>
        <v>#DIV/0!</v>
      </c>
      <c r="N92" s="6"/>
    </row>
    <row r="93" spans="1:14" ht="48" hidden="1" customHeight="1" x14ac:dyDescent="0.2">
      <c r="A93" s="1" t="s">
        <v>161</v>
      </c>
      <c r="B93" s="2" t="s">
        <v>162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D93*100/D43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28" t="e">
        <f t="shared" si="45"/>
        <v>#DIV/0!</v>
      </c>
      <c r="N93" s="6"/>
    </row>
    <row r="94" spans="1:14" ht="48" hidden="1" customHeight="1" x14ac:dyDescent="0.2">
      <c r="A94" s="1" t="s">
        <v>163</v>
      </c>
      <c r="B94" s="2" t="s">
        <v>164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28" t="e">
        <f t="shared" si="45"/>
        <v>#DIV/0!</v>
      </c>
      <c r="N94" s="6"/>
    </row>
    <row r="95" spans="1:14" ht="48" hidden="1" customHeight="1" x14ac:dyDescent="0.2">
      <c r="A95" s="1" t="s">
        <v>165</v>
      </c>
      <c r="B95" s="2" t="s">
        <v>166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28" t="e">
        <f t="shared" si="45"/>
        <v>#DIV/0!</v>
      </c>
      <c r="N95" s="6"/>
    </row>
    <row r="96" spans="1:14" ht="48" hidden="1" customHeight="1" x14ac:dyDescent="0.2">
      <c r="A96" s="1" t="s">
        <v>167</v>
      </c>
      <c r="B96" s="2" t="s">
        <v>49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D96*100/D48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28" t="e">
        <f t="shared" si="45"/>
        <v>#DIV/0!</v>
      </c>
      <c r="N96" s="6"/>
    </row>
    <row r="97" spans="1:14" ht="48" hidden="1" customHeight="1" x14ac:dyDescent="0.2">
      <c r="A97" s="1" t="s">
        <v>168</v>
      </c>
      <c r="B97" s="2" t="s">
        <v>169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28" t="e">
        <f t="shared" si="45"/>
        <v>#DIV/0!</v>
      </c>
      <c r="N97" s="6"/>
    </row>
    <row r="98" spans="1:14" ht="24" hidden="1" customHeight="1" x14ac:dyDescent="0.2">
      <c r="A98" s="1" t="s">
        <v>170</v>
      </c>
      <c r="B98" s="2" t="s">
        <v>90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28" t="e">
        <f t="shared" si="45"/>
        <v>#DIV/0!</v>
      </c>
      <c r="N98" s="6"/>
    </row>
    <row r="99" spans="1:14" ht="36" hidden="1" customHeight="1" x14ac:dyDescent="0.2">
      <c r="A99" s="1" t="s">
        <v>171</v>
      </c>
      <c r="B99" s="2" t="s">
        <v>172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28" t="e">
        <f t="shared" si="45"/>
        <v>#DIV/0!</v>
      </c>
      <c r="N99" s="6"/>
    </row>
    <row r="100" spans="1:14" ht="36" hidden="1" customHeight="1" x14ac:dyDescent="0.2">
      <c r="A100" s="1" t="s">
        <v>173</v>
      </c>
      <c r="B100" s="2" t="s">
        <v>174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28" t="e">
        <f t="shared" si="45"/>
        <v>#DIV/0!</v>
      </c>
      <c r="N100" s="6"/>
    </row>
    <row r="101" spans="1:14" s="73" customFormat="1" ht="36" x14ac:dyDescent="0.2">
      <c r="A101" s="3" t="s">
        <v>151</v>
      </c>
      <c r="B101" s="4" t="s">
        <v>46</v>
      </c>
      <c r="C101" s="5">
        <f>C103+C102</f>
        <v>0</v>
      </c>
      <c r="D101" s="5">
        <f>D103+D102</f>
        <v>0</v>
      </c>
      <c r="E101" s="47">
        <v>0</v>
      </c>
      <c r="F101" s="5"/>
      <c r="G101" s="6">
        <v>0</v>
      </c>
      <c r="H101" s="6">
        <v>0</v>
      </c>
      <c r="I101" s="48">
        <v>0</v>
      </c>
      <c r="J101" s="47"/>
      <c r="K101" s="47">
        <f>K102+K103</f>
        <v>0</v>
      </c>
      <c r="L101" s="47">
        <f>L102+L103</f>
        <v>0</v>
      </c>
      <c r="M101" s="128">
        <v>0</v>
      </c>
      <c r="N101" s="47"/>
    </row>
    <row r="102" spans="1:14" s="73" customFormat="1" ht="36" x14ac:dyDescent="0.2">
      <c r="A102" s="1" t="s">
        <v>152</v>
      </c>
      <c r="B102" s="2" t="s">
        <v>153</v>
      </c>
      <c r="C102" s="6">
        <f t="shared" ref="C102:C103" si="48">G102+K102</f>
        <v>0</v>
      </c>
      <c r="D102" s="6">
        <f t="shared" ref="D102:D103" si="49">H102+L102</f>
        <v>0</v>
      </c>
      <c r="E102" s="48">
        <v>0</v>
      </c>
      <c r="F102" s="5"/>
      <c r="G102" s="6">
        <v>0</v>
      </c>
      <c r="H102" s="6">
        <v>0</v>
      </c>
      <c r="I102" s="48">
        <v>0</v>
      </c>
      <c r="J102" s="47"/>
      <c r="K102" s="47"/>
      <c r="L102" s="47"/>
      <c r="M102" s="128"/>
      <c r="N102" s="47"/>
    </row>
    <row r="103" spans="1:14" s="73" customFormat="1" ht="48" x14ac:dyDescent="0.2">
      <c r="A103" s="1" t="s">
        <v>154</v>
      </c>
      <c r="B103" s="2" t="s">
        <v>94</v>
      </c>
      <c r="C103" s="6">
        <f t="shared" si="48"/>
        <v>0</v>
      </c>
      <c r="D103" s="6">
        <f t="shared" si="49"/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8">
        <v>0</v>
      </c>
      <c r="L103" s="48">
        <v>0</v>
      </c>
      <c r="M103" s="128">
        <v>0</v>
      </c>
      <c r="N103" s="47"/>
    </row>
    <row r="104" spans="1:14" s="73" customFormat="1" ht="24" x14ac:dyDescent="0.2">
      <c r="A104" s="3" t="s">
        <v>175</v>
      </c>
      <c r="B104" s="4" t="s">
        <v>83</v>
      </c>
      <c r="C104" s="5">
        <f>C105+C106</f>
        <v>0</v>
      </c>
      <c r="D104" s="5">
        <v>0</v>
      </c>
      <c r="E104" s="47" t="e">
        <f>D104/C104*100</f>
        <v>#DIV/0!</v>
      </c>
      <c r="F104" s="5"/>
      <c r="G104" s="5">
        <f>G105+G106</f>
        <v>0</v>
      </c>
      <c r="H104" s="5">
        <f t="shared" ref="H104" si="50">H105+H106</f>
        <v>0</v>
      </c>
      <c r="I104" s="47" t="e">
        <f>H104/G104*100</f>
        <v>#DIV/0!</v>
      </c>
      <c r="J104" s="47"/>
      <c r="K104" s="47"/>
      <c r="L104" s="47"/>
      <c r="M104" s="47"/>
      <c r="N104" s="47"/>
    </row>
    <row r="105" spans="1:14" ht="53.25" customHeight="1" x14ac:dyDescent="0.2">
      <c r="A105" s="1" t="s">
        <v>176</v>
      </c>
      <c r="B105" s="2" t="s">
        <v>114</v>
      </c>
      <c r="C105" s="6">
        <f>G105+K105</f>
        <v>0</v>
      </c>
      <c r="D105" s="6">
        <f>-H105+L105</f>
        <v>0</v>
      </c>
      <c r="E105" s="48" t="e">
        <f t="shared" si="42"/>
        <v>#DIV/0!</v>
      </c>
      <c r="F105" s="5"/>
      <c r="G105" s="6">
        <v>0</v>
      </c>
      <c r="H105" s="6">
        <v>0</v>
      </c>
      <c r="I105" s="48" t="e">
        <f t="shared" si="38"/>
        <v>#DIV/0!</v>
      </c>
      <c r="J105" s="6"/>
      <c r="K105" s="6"/>
      <c r="L105" s="6"/>
      <c r="M105" s="47"/>
      <c r="N105" s="6"/>
    </row>
    <row r="106" spans="1:14" ht="54.75" customHeight="1" x14ac:dyDescent="0.2">
      <c r="A106" s="1" t="s">
        <v>177</v>
      </c>
      <c r="B106" s="2" t="s">
        <v>80</v>
      </c>
      <c r="C106" s="6">
        <f>G106+K106</f>
        <v>0</v>
      </c>
      <c r="D106" s="6">
        <f>H106+L106</f>
        <v>0</v>
      </c>
      <c r="E106" s="48" t="e">
        <f t="shared" si="42"/>
        <v>#DIV/0!</v>
      </c>
      <c r="F106" s="5"/>
      <c r="G106" s="6">
        <v>0</v>
      </c>
      <c r="H106" s="6">
        <v>0</v>
      </c>
      <c r="I106" s="48" t="e">
        <f t="shared" si="38"/>
        <v>#DIV/0!</v>
      </c>
      <c r="J106" s="6"/>
      <c r="K106" s="6"/>
      <c r="L106" s="6"/>
      <c r="M106" s="47"/>
      <c r="N106" s="6"/>
    </row>
    <row r="107" spans="1:14" s="89" customFormat="1" ht="33" customHeight="1" x14ac:dyDescent="0.25">
      <c r="A107" s="3" t="s">
        <v>249</v>
      </c>
      <c r="B107" s="4" t="s">
        <v>81</v>
      </c>
      <c r="C107" s="5">
        <f>G107+K107</f>
        <v>119943.49999999977</v>
      </c>
      <c r="D107" s="5">
        <f>H107+L107</f>
        <v>-25024.800000000279</v>
      </c>
      <c r="E107" s="47">
        <f>D107/C107*100</f>
        <v>-20.86382338351001</v>
      </c>
      <c r="F107" s="5"/>
      <c r="G107" s="5">
        <f>G108+G119</f>
        <v>26698.699999999721</v>
      </c>
      <c r="H107" s="5">
        <f>H108+H119</f>
        <v>-71388.900000000373</v>
      </c>
      <c r="I107" s="47">
        <v>0</v>
      </c>
      <c r="J107" s="5"/>
      <c r="K107" s="5">
        <f>K108+K119</f>
        <v>93244.800000000047</v>
      </c>
      <c r="L107" s="5">
        <f>L108+L119</f>
        <v>46364.100000000093</v>
      </c>
      <c r="M107" s="127">
        <f>L107/K107*100</f>
        <v>49.72298723360452</v>
      </c>
      <c r="N107" s="5"/>
    </row>
    <row r="108" spans="1:14" ht="14.25" customHeight="1" x14ac:dyDescent="0.2">
      <c r="A108" s="1" t="s">
        <v>225</v>
      </c>
      <c r="B108" s="2" t="s">
        <v>178</v>
      </c>
      <c r="C108" s="6">
        <f>G108+K108+382573.7</f>
        <v>-4689014.8999999994</v>
      </c>
      <c r="D108" s="6">
        <f>H108+L108-(-277277.3)</f>
        <v>-3251823.1000000006</v>
      </c>
      <c r="E108" s="48">
        <f t="shared" si="42"/>
        <v>69.349813752991082</v>
      </c>
      <c r="F108" s="5"/>
      <c r="G108" s="6">
        <v>-4172057.1</v>
      </c>
      <c r="H108" s="6">
        <v>-2890516.2</v>
      </c>
      <c r="I108" s="48">
        <f>H108/G108*100</f>
        <v>69.282757419595242</v>
      </c>
      <c r="J108" s="6"/>
      <c r="K108" s="6">
        <v>-899531.5</v>
      </c>
      <c r="L108" s="6">
        <v>-638584.19999999995</v>
      </c>
      <c r="M108" s="128">
        <f t="shared" ref="M108:M119" si="51">L108/K108*100</f>
        <v>70.990754631716612</v>
      </c>
      <c r="N108" s="6"/>
    </row>
    <row r="109" spans="1:14" ht="0.75" hidden="1" customHeight="1" x14ac:dyDescent="0.2">
      <c r="A109" s="1" t="s">
        <v>179</v>
      </c>
      <c r="B109" s="2" t="s">
        <v>89</v>
      </c>
      <c r="C109" s="6">
        <f t="shared" si="44"/>
        <v>-2681025.6</v>
      </c>
      <c r="D109" s="6">
        <f t="shared" si="41"/>
        <v>-2681025.6</v>
      </c>
      <c r="E109" s="48">
        <f t="shared" si="42"/>
        <v>100</v>
      </c>
      <c r="F109" s="5">
        <f>D109*100/D58</f>
        <v>-2825.0405153937418</v>
      </c>
      <c r="G109" s="6">
        <v>-2681025.6</v>
      </c>
      <c r="H109" s="6">
        <v>-2681025.6</v>
      </c>
      <c r="I109" s="48">
        <f t="shared" si="38"/>
        <v>100</v>
      </c>
      <c r="J109" s="6"/>
      <c r="K109" s="6"/>
      <c r="L109" s="6"/>
      <c r="M109" s="128" t="e">
        <f t="shared" si="51"/>
        <v>#DIV/0!</v>
      </c>
      <c r="N109" s="6"/>
    </row>
    <row r="110" spans="1:14" ht="24" hidden="1" customHeight="1" x14ac:dyDescent="0.2">
      <c r="A110" s="1" t="s">
        <v>180</v>
      </c>
      <c r="B110" s="2" t="s">
        <v>65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-286128.66595517611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28" t="e">
        <f t="shared" si="51"/>
        <v>#DIV/0!</v>
      </c>
      <c r="N110" s="6"/>
    </row>
    <row r="111" spans="1:14" ht="36" hidden="1" customHeight="1" x14ac:dyDescent="0.2">
      <c r="A111" s="1" t="s">
        <v>181</v>
      </c>
      <c r="B111" s="2" t="s">
        <v>182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-4836.620135012754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28" t="e">
        <f t="shared" si="51"/>
        <v>#DIV/0!</v>
      </c>
      <c r="N111" s="6"/>
    </row>
    <row r="112" spans="1:14" ht="24" hidden="1" customHeight="1" x14ac:dyDescent="0.2">
      <c r="A112" s="1" t="s">
        <v>183</v>
      </c>
      <c r="B112" s="2" t="s">
        <v>184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 t="e">
        <f t="shared" ref="F112:F115" si="52">D112*100/D62</f>
        <v>#DIV/0!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28" t="e">
        <f t="shared" si="51"/>
        <v>#DIV/0!</v>
      </c>
      <c r="N112" s="6"/>
    </row>
    <row r="113" spans="1:14" ht="24" hidden="1" customHeight="1" x14ac:dyDescent="0.2">
      <c r="A113" s="1" t="s">
        <v>185</v>
      </c>
      <c r="B113" s="2" t="s">
        <v>30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si="52"/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28" t="e">
        <f t="shared" si="51"/>
        <v>#DIV/0!</v>
      </c>
      <c r="N113" s="6"/>
    </row>
    <row r="114" spans="1:14" ht="18.75" hidden="1" customHeight="1" x14ac:dyDescent="0.2">
      <c r="A114" s="1" t="s">
        <v>186</v>
      </c>
      <c r="B114" s="2" t="s">
        <v>187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28" t="e">
        <f t="shared" si="51"/>
        <v>#DIV/0!</v>
      </c>
      <c r="N114" s="6"/>
    </row>
    <row r="115" spans="1:14" ht="24" hidden="1" customHeight="1" x14ac:dyDescent="0.2">
      <c r="A115" s="1" t="s">
        <v>188</v>
      </c>
      <c r="B115" s="2" t="s">
        <v>47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28" t="e">
        <f t="shared" si="51"/>
        <v>#DIV/0!</v>
      </c>
      <c r="N115" s="6"/>
    </row>
    <row r="116" spans="1:14" ht="24" hidden="1" customHeight="1" x14ac:dyDescent="0.2">
      <c r="A116" s="1" t="s">
        <v>189</v>
      </c>
      <c r="B116" s="2" t="s">
        <v>190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>
        <f>D116*100/D68</f>
        <v>-10713.474633163742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28" t="e">
        <f t="shared" si="51"/>
        <v>#DIV/0!</v>
      </c>
      <c r="N116" s="6"/>
    </row>
    <row r="117" spans="1:14" ht="48" hidden="1" customHeight="1" x14ac:dyDescent="0.2">
      <c r="A117" s="1" t="s">
        <v>191</v>
      </c>
      <c r="B117" s="2" t="s">
        <v>192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 t="e">
        <f>D117*100/D69</f>
        <v>#DIV/0!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28" t="e">
        <f t="shared" si="51"/>
        <v>#DIV/0!</v>
      </c>
      <c r="N117" s="6"/>
    </row>
    <row r="118" spans="1:14" ht="72" hidden="1" customHeight="1" x14ac:dyDescent="0.2">
      <c r="A118" s="1" t="s">
        <v>193</v>
      </c>
      <c r="B118" s="2" t="s">
        <v>194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28" t="e">
        <f t="shared" si="51"/>
        <v>#DIV/0!</v>
      </c>
      <c r="N118" s="6"/>
    </row>
    <row r="119" spans="1:14" ht="16.5" customHeight="1" x14ac:dyDescent="0.2">
      <c r="A119" s="1" t="s">
        <v>195</v>
      </c>
      <c r="B119" s="2" t="s">
        <v>196</v>
      </c>
      <c r="C119" s="6">
        <f>G119+K119-382573.7</f>
        <v>4808958.3999999994</v>
      </c>
      <c r="D119" s="6">
        <f>H119+L119-277277.3</f>
        <v>3226798.3</v>
      </c>
      <c r="E119" s="48">
        <f t="shared" si="42"/>
        <v>67.09973411290062</v>
      </c>
      <c r="F119" s="5"/>
      <c r="G119" s="6">
        <v>4198755.8</v>
      </c>
      <c r="H119" s="6">
        <v>2819127.3</v>
      </c>
      <c r="I119" s="48">
        <f>H119/G119*100</f>
        <v>67.141968580311342</v>
      </c>
      <c r="J119" s="6"/>
      <c r="K119" s="6">
        <v>992776.3</v>
      </c>
      <c r="L119" s="6">
        <v>684948.3</v>
      </c>
      <c r="M119" s="128">
        <f t="shared" si="51"/>
        <v>68.993216296561471</v>
      </c>
      <c r="N119" s="6"/>
    </row>
    <row r="120" spans="1:14" x14ac:dyDescent="0.2">
      <c r="A120" s="90"/>
      <c r="B120" s="17"/>
      <c r="C120" s="17"/>
      <c r="D120" s="17"/>
      <c r="E120" s="17"/>
      <c r="F120" s="17"/>
      <c r="G120" s="17"/>
      <c r="H120" s="17"/>
      <c r="I120" s="17"/>
      <c r="J120" s="17"/>
      <c r="K120" s="125"/>
      <c r="L120" s="125"/>
      <c r="M120" s="125"/>
      <c r="N120" s="125"/>
    </row>
    <row r="121" spans="1:14" x14ac:dyDescent="0.2">
      <c r="G121" s="49"/>
      <c r="H121" s="49"/>
      <c r="K121" s="18"/>
      <c r="L121" s="18"/>
      <c r="M121" s="18"/>
      <c r="N121" s="18"/>
    </row>
    <row r="122" spans="1:14" ht="16.5" customHeight="1" x14ac:dyDescent="0.2">
      <c r="A122" s="91" t="s">
        <v>267</v>
      </c>
      <c r="C122" s="7" t="s">
        <v>268</v>
      </c>
      <c r="G122" s="49"/>
      <c r="H122" s="49"/>
      <c r="K122" s="18"/>
      <c r="L122" s="18"/>
      <c r="M122" s="18"/>
      <c r="N122" s="18"/>
    </row>
    <row r="123" spans="1:14" x14ac:dyDescent="0.2">
      <c r="G123" s="49"/>
    </row>
    <row r="124" spans="1:14" x14ac:dyDescent="0.2">
      <c r="C124" s="18"/>
      <c r="D124" s="18"/>
    </row>
    <row r="125" spans="1:14" ht="13.5" customHeight="1" x14ac:dyDescent="0.2">
      <c r="A125" s="91" t="s">
        <v>269</v>
      </c>
      <c r="C125" s="18"/>
      <c r="D125" s="18"/>
    </row>
    <row r="126" spans="1:14" ht="13.5" customHeight="1" x14ac:dyDescent="0.2">
      <c r="C126" s="18"/>
      <c r="D126" s="18"/>
    </row>
    <row r="127" spans="1:14" ht="13.5" customHeight="1" x14ac:dyDescent="0.2">
      <c r="C127" s="18"/>
      <c r="D127" s="18"/>
      <c r="G127" s="49"/>
    </row>
    <row r="128" spans="1:14" ht="13.5" customHeight="1" x14ac:dyDescent="0.2">
      <c r="C128" s="18"/>
      <c r="D128" s="18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x14ac:dyDescent="0.2">
      <c r="C135" s="18"/>
      <c r="D135" s="18"/>
    </row>
  </sheetData>
  <mergeCells count="18">
    <mergeCell ref="F70:F71"/>
    <mergeCell ref="I70:I71"/>
    <mergeCell ref="M70:M71"/>
    <mergeCell ref="G7:H7"/>
    <mergeCell ref="G1:H1"/>
    <mergeCell ref="A71:C71"/>
    <mergeCell ref="V71:W71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zoomScaleSheetLayoutView="85" workbookViewId="0">
      <selection activeCell="N10" sqref="N10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270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164"/>
      <c r="G2" s="164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174"/>
      <c r="B3" s="175"/>
      <c r="C3" s="165" t="s">
        <v>130</v>
      </c>
      <c r="D3" s="166"/>
      <c r="E3" s="167"/>
      <c r="F3" s="165" t="s">
        <v>126</v>
      </c>
      <c r="G3" s="166"/>
      <c r="H3" s="167"/>
      <c r="I3" s="165" t="s">
        <v>127</v>
      </c>
      <c r="J3" s="166"/>
      <c r="K3" s="167"/>
      <c r="L3" s="27"/>
    </row>
    <row r="4" spans="1:16" ht="33.75" x14ac:dyDescent="0.25">
      <c r="A4" s="170" t="s">
        <v>198</v>
      </c>
      <c r="B4" s="171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172">
        <v>1</v>
      </c>
      <c r="B5" s="173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176" t="s">
        <v>254</v>
      </c>
      <c r="B6" s="177"/>
      <c r="C6" s="52">
        <f>F6+I6</f>
        <v>2350151.1</v>
      </c>
      <c r="D6" s="52">
        <f>G6+J6</f>
        <v>1677590.3</v>
      </c>
      <c r="E6" s="101">
        <f t="shared" ref="E6:E10" si="0">D6/C6*100</f>
        <v>71.382231550984102</v>
      </c>
      <c r="F6" s="131">
        <v>2028569.6000000001</v>
      </c>
      <c r="G6" s="131">
        <v>1450490.8</v>
      </c>
      <c r="H6" s="101">
        <f>G6/F6*100</f>
        <v>71.503132059161288</v>
      </c>
      <c r="I6" s="52">
        <v>321581.5</v>
      </c>
      <c r="J6" s="52">
        <v>227099.5</v>
      </c>
      <c r="K6" s="101">
        <f t="shared" ref="K6:K8" si="1">J6/I6*100</f>
        <v>70.619578551626887</v>
      </c>
      <c r="L6" s="34"/>
      <c r="M6" s="35"/>
      <c r="N6" s="31"/>
      <c r="O6" s="57"/>
      <c r="P6" s="36"/>
    </row>
    <row r="7" spans="1:16" ht="37.5" customHeight="1" x14ac:dyDescent="0.25">
      <c r="A7" s="176" t="s">
        <v>255</v>
      </c>
      <c r="B7" s="177"/>
      <c r="C7" s="52">
        <f>F7+I7</f>
        <v>172984.8</v>
      </c>
      <c r="D7" s="52">
        <f>G7+J7</f>
        <v>119775</v>
      </c>
      <c r="E7" s="101">
        <f t="shared" ref="E7" si="2">D7/C7*100</f>
        <v>69.24018757717441</v>
      </c>
      <c r="F7" s="131">
        <v>149866.5</v>
      </c>
      <c r="G7" s="131">
        <v>102560.5</v>
      </c>
      <c r="H7" s="101">
        <f>G7/F7*100</f>
        <v>68.43457343702562</v>
      </c>
      <c r="I7" s="52">
        <v>23118.3</v>
      </c>
      <c r="J7" s="52">
        <v>17214.5</v>
      </c>
      <c r="K7" s="101">
        <f t="shared" ref="K7" si="3">J7/I7*100</f>
        <v>74.462655126025695</v>
      </c>
      <c r="L7" s="34"/>
      <c r="M7" s="35"/>
      <c r="N7" s="35"/>
      <c r="O7" s="57"/>
      <c r="P7" s="36"/>
    </row>
    <row r="8" spans="1:16" ht="33" customHeight="1" x14ac:dyDescent="0.25">
      <c r="A8" s="176" t="s">
        <v>256</v>
      </c>
      <c r="B8" s="177"/>
      <c r="C8" s="52">
        <f>F8+I8</f>
        <v>707864.6</v>
      </c>
      <c r="D8" s="52">
        <f t="shared" ref="D8" si="4">G8+J8</f>
        <v>479236.89999999997</v>
      </c>
      <c r="E8" s="101">
        <f t="shared" si="0"/>
        <v>67.701775169997205</v>
      </c>
      <c r="F8" s="131">
        <v>611139.9</v>
      </c>
      <c r="G8" s="131">
        <v>414305.1</v>
      </c>
      <c r="H8" s="101">
        <f>G8/F8*100</f>
        <v>67.792186371729287</v>
      </c>
      <c r="I8" s="52">
        <v>96724.7</v>
      </c>
      <c r="J8" s="52">
        <v>64931.8</v>
      </c>
      <c r="K8" s="101">
        <f t="shared" si="1"/>
        <v>67.130526122076375</v>
      </c>
      <c r="L8" s="34"/>
      <c r="M8" s="35"/>
      <c r="N8" s="31"/>
      <c r="O8" s="57"/>
      <c r="P8" s="36"/>
    </row>
    <row r="9" spans="1:16" ht="28.5" customHeight="1" x14ac:dyDescent="0.25">
      <c r="A9" s="176" t="s">
        <v>257</v>
      </c>
      <c r="B9" s="177"/>
      <c r="C9" s="52">
        <f>F9+I9</f>
        <v>51897.1</v>
      </c>
      <c r="D9" s="52">
        <f t="shared" ref="D9" si="5">G9+J9</f>
        <v>33905.5</v>
      </c>
      <c r="E9" s="101">
        <f t="shared" ref="E9" si="6">D9/C9*100</f>
        <v>65.33216692262188</v>
      </c>
      <c r="F9" s="131">
        <v>44915.4</v>
      </c>
      <c r="G9" s="131">
        <v>29003</v>
      </c>
      <c r="H9" s="101">
        <f>G9/F9*100</f>
        <v>64.572507425070242</v>
      </c>
      <c r="I9" s="52">
        <v>6981.7</v>
      </c>
      <c r="J9" s="52">
        <v>4902.5</v>
      </c>
      <c r="K9" s="101">
        <f t="shared" ref="K9" si="7">J9/I9*100</f>
        <v>70.219287566065574</v>
      </c>
      <c r="L9" s="34"/>
      <c r="M9" s="35"/>
      <c r="N9" s="31"/>
      <c r="O9" s="57"/>
      <c r="P9" s="36"/>
    </row>
    <row r="10" spans="1:16" ht="43.5" customHeight="1" x14ac:dyDescent="0.25">
      <c r="A10" s="176" t="s">
        <v>258</v>
      </c>
      <c r="B10" s="177"/>
      <c r="C10" s="104">
        <f>F10+I10</f>
        <v>236512.5</v>
      </c>
      <c r="D10" s="104">
        <f>G10+J10</f>
        <v>147308.5</v>
      </c>
      <c r="E10" s="101">
        <f t="shared" si="0"/>
        <v>62.283600232545844</v>
      </c>
      <c r="F10" s="131">
        <v>236512.5</v>
      </c>
      <c r="G10" s="131">
        <v>147308.5</v>
      </c>
      <c r="H10" s="101">
        <f t="shared" ref="H10" si="8">G10/F10*100</f>
        <v>62.283600232545844</v>
      </c>
      <c r="I10" s="132"/>
      <c r="J10" s="132"/>
      <c r="K10" s="133"/>
      <c r="L10" s="34"/>
      <c r="M10" s="35"/>
      <c r="N10" s="31"/>
      <c r="O10" s="57"/>
      <c r="P10" s="36"/>
    </row>
    <row r="11" spans="1:16" ht="43.5" customHeight="1" x14ac:dyDescent="0.25">
      <c r="A11" s="176" t="s">
        <v>259</v>
      </c>
      <c r="B11" s="177"/>
      <c r="C11" s="104">
        <f>F11+I11</f>
        <v>27916.9</v>
      </c>
      <c r="D11" s="104">
        <f>G11+J11</f>
        <v>18629.5</v>
      </c>
      <c r="E11" s="101">
        <f t="shared" ref="E11" si="9">D11/C11*100</f>
        <v>66.731979553603722</v>
      </c>
      <c r="F11" s="131">
        <v>27916.9</v>
      </c>
      <c r="G11" s="131">
        <v>18629.5</v>
      </c>
      <c r="H11" s="101">
        <f t="shared" ref="H11" si="10">G11/F11*100</f>
        <v>66.731979553603722</v>
      </c>
      <c r="I11" s="132"/>
      <c r="J11" s="132"/>
      <c r="K11" s="133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26"/>
      <c r="J12" s="126"/>
      <c r="K12" s="56"/>
      <c r="L12" s="34"/>
      <c r="M12" s="35"/>
      <c r="N12" s="31"/>
      <c r="O12" s="36"/>
      <c r="P12" s="36"/>
    </row>
    <row r="13" spans="1:16" x14ac:dyDescent="0.25">
      <c r="A13" s="168" t="s">
        <v>205</v>
      </c>
      <c r="B13" s="169"/>
      <c r="C13" s="169"/>
      <c r="D13" s="169"/>
      <c r="E13" s="169"/>
      <c r="F13" s="57"/>
      <c r="G13" s="5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05"/>
      <c r="D14" s="105"/>
      <c r="E14" s="105"/>
      <c r="F14" s="37"/>
      <c r="G14" s="37"/>
      <c r="H14" s="37"/>
      <c r="I14" s="37"/>
      <c r="J14" s="107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163" t="s">
        <v>266</v>
      </c>
      <c r="D15" s="163"/>
      <c r="E15" s="163"/>
      <c r="F15" s="163" t="s">
        <v>271</v>
      </c>
      <c r="G15" s="163"/>
      <c r="H15" s="163"/>
      <c r="I15" s="163" t="s">
        <v>272</v>
      </c>
      <c r="J15" s="163"/>
      <c r="K15" s="163"/>
      <c r="L15" s="37"/>
      <c r="N15" s="36"/>
      <c r="O15" s="36"/>
    </row>
    <row r="16" spans="1:16" ht="15" customHeight="1" x14ac:dyDescent="0.25">
      <c r="A16" s="158" t="s">
        <v>206</v>
      </c>
      <c r="B16" s="160" t="s">
        <v>230</v>
      </c>
      <c r="C16" s="161" t="s">
        <v>207</v>
      </c>
      <c r="D16" s="161" t="s">
        <v>208</v>
      </c>
      <c r="E16" s="161" t="s">
        <v>209</v>
      </c>
      <c r="F16" s="156" t="s">
        <v>207</v>
      </c>
      <c r="G16" s="156" t="s">
        <v>208</v>
      </c>
      <c r="H16" s="156" t="s">
        <v>209</v>
      </c>
      <c r="I16" s="156" t="s">
        <v>207</v>
      </c>
      <c r="J16" s="156" t="s">
        <v>208</v>
      </c>
      <c r="K16" s="156" t="s">
        <v>209</v>
      </c>
      <c r="L16" s="118"/>
    </row>
    <row r="17" spans="1:12" ht="23.25" customHeight="1" x14ac:dyDescent="0.25">
      <c r="A17" s="159"/>
      <c r="B17" s="157"/>
      <c r="C17" s="162"/>
      <c r="D17" s="162"/>
      <c r="E17" s="162"/>
      <c r="F17" s="157"/>
      <c r="G17" s="157"/>
      <c r="H17" s="157"/>
      <c r="I17" s="157"/>
      <c r="J17" s="157"/>
      <c r="K17" s="157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11">
        <f>D19+E19</f>
        <v>0</v>
      </c>
      <c r="D19" s="111">
        <f>SUM(D20:D38)</f>
        <v>0</v>
      </c>
      <c r="E19" s="111">
        <f>E21+E22+E23+E24+E25+E26+E27+E28+E33+E35+E36+E37+E38+E29+E34+E32+E31</f>
        <v>0</v>
      </c>
      <c r="F19" s="111">
        <f>G19+H19</f>
        <v>0</v>
      </c>
      <c r="G19" s="111">
        <f>SUM(G20:G38)</f>
        <v>0</v>
      </c>
      <c r="H19" s="111">
        <f>H21+H22+H23+H24+H25+H26+H27+H28+H33+H35+H36+H37+H38+H29+H34+H32+H31</f>
        <v>0</v>
      </c>
      <c r="I19" s="111">
        <f>J19+K19</f>
        <v>37770.400000000001</v>
      </c>
      <c r="J19" s="111">
        <f>J21+J22+J23+J24+J25+J26+J27+J28+J33+J35+J36+J37+J38+J29+J34+J32+J31</f>
        <v>33031.5</v>
      </c>
      <c r="K19" s="111">
        <f>K21+K22+K23+K24+K25+K26+K27+K28+K33+K35+K36+K37+K38+K29+K34+K32+K31</f>
        <v>4738.8999999999996</v>
      </c>
      <c r="L19" s="42"/>
    </row>
    <row r="20" spans="1:12" ht="12" customHeight="1" x14ac:dyDescent="0.2">
      <c r="A20" s="60" t="s">
        <v>211</v>
      </c>
      <c r="B20" s="61"/>
      <c r="C20" s="111"/>
      <c r="D20" s="111"/>
      <c r="E20" s="111"/>
      <c r="F20" s="111"/>
      <c r="G20" s="111"/>
      <c r="H20" s="111"/>
      <c r="I20" s="111"/>
      <c r="J20" s="111"/>
      <c r="K20" s="111"/>
      <c r="L20" s="43"/>
    </row>
    <row r="21" spans="1:12" ht="14.25" customHeight="1" x14ac:dyDescent="0.2">
      <c r="A21" s="60" t="s">
        <v>212</v>
      </c>
      <c r="B21" s="62">
        <v>211</v>
      </c>
      <c r="C21" s="111">
        <f>D21+E21</f>
        <v>0</v>
      </c>
      <c r="D21" s="112"/>
      <c r="E21" s="112"/>
      <c r="F21" s="111"/>
      <c r="G21" s="112"/>
      <c r="H21" s="112"/>
      <c r="I21" s="111"/>
      <c r="J21" s="112"/>
      <c r="K21" s="112"/>
      <c r="L21" s="43"/>
    </row>
    <row r="22" spans="1:12" ht="12" customHeight="1" x14ac:dyDescent="0.2">
      <c r="A22" s="60" t="s">
        <v>213</v>
      </c>
      <c r="B22" s="62">
        <v>212</v>
      </c>
      <c r="C22" s="111">
        <f t="shared" ref="C22:C24" si="11">D22+E22</f>
        <v>0</v>
      </c>
      <c r="D22" s="112"/>
      <c r="E22" s="112"/>
      <c r="F22" s="111">
        <f t="shared" ref="F22" si="12">G22+H22</f>
        <v>0</v>
      </c>
      <c r="G22" s="112"/>
      <c r="H22" s="112"/>
      <c r="I22" s="111">
        <f t="shared" ref="I22:I24" si="13">J22+K22</f>
        <v>0</v>
      </c>
      <c r="J22" s="112"/>
      <c r="K22" s="112"/>
      <c r="L22" s="43"/>
    </row>
    <row r="23" spans="1:12" ht="22.5" customHeight="1" x14ac:dyDescent="0.2">
      <c r="A23" s="60" t="s">
        <v>214</v>
      </c>
      <c r="B23" s="62">
        <v>213</v>
      </c>
      <c r="C23" s="111">
        <f t="shared" si="11"/>
        <v>0</v>
      </c>
      <c r="D23" s="112"/>
      <c r="E23" s="112"/>
      <c r="F23" s="111"/>
      <c r="G23" s="112"/>
      <c r="H23" s="112"/>
      <c r="I23" s="111"/>
      <c r="J23" s="112"/>
      <c r="K23" s="112"/>
      <c r="L23" s="43"/>
    </row>
    <row r="24" spans="1:12" ht="17.25" customHeight="1" x14ac:dyDescent="0.2">
      <c r="A24" s="60" t="s">
        <v>215</v>
      </c>
      <c r="B24" s="62">
        <v>221</v>
      </c>
      <c r="C24" s="111">
        <f t="shared" si="11"/>
        <v>0</v>
      </c>
      <c r="D24" s="112"/>
      <c r="E24" s="112"/>
      <c r="F24" s="111">
        <f t="shared" ref="F24" si="14">G24+H24</f>
        <v>0</v>
      </c>
      <c r="G24" s="112"/>
      <c r="H24" s="112"/>
      <c r="I24" s="111">
        <f t="shared" si="13"/>
        <v>0</v>
      </c>
      <c r="J24" s="112"/>
      <c r="K24" s="112"/>
      <c r="L24" s="43"/>
    </row>
    <row r="25" spans="1:12" ht="16.5" customHeight="1" x14ac:dyDescent="0.2">
      <c r="A25" s="60" t="s">
        <v>216</v>
      </c>
      <c r="B25" s="62">
        <v>222</v>
      </c>
      <c r="C25" s="111">
        <f>D25+E25</f>
        <v>0</v>
      </c>
      <c r="D25" s="112"/>
      <c r="E25" s="112"/>
      <c r="F25" s="111">
        <f>G25+H25</f>
        <v>0</v>
      </c>
      <c r="G25" s="112"/>
      <c r="H25" s="112"/>
      <c r="I25" s="111">
        <f>J25+K25</f>
        <v>0</v>
      </c>
      <c r="J25" s="112"/>
      <c r="K25" s="112"/>
      <c r="L25" s="43"/>
    </row>
    <row r="26" spans="1:12" ht="15" customHeight="1" x14ac:dyDescent="0.2">
      <c r="A26" s="60" t="s">
        <v>217</v>
      </c>
      <c r="B26" s="62">
        <v>223</v>
      </c>
      <c r="C26" s="111">
        <f>D26+E26</f>
        <v>0</v>
      </c>
      <c r="D26" s="112"/>
      <c r="E26" s="112"/>
      <c r="F26" s="111">
        <f t="shared" ref="F26:F27" si="15">G26+H26</f>
        <v>0</v>
      </c>
      <c r="G26" s="112"/>
      <c r="H26" s="112"/>
      <c r="I26" s="111">
        <f t="shared" ref="I26:I37" si="16">J26+K26</f>
        <v>0</v>
      </c>
      <c r="J26" s="112"/>
      <c r="K26" s="112"/>
      <c r="L26" s="43"/>
    </row>
    <row r="27" spans="1:12" ht="33" customHeight="1" x14ac:dyDescent="0.2">
      <c r="A27" s="60" t="s">
        <v>218</v>
      </c>
      <c r="B27" s="62">
        <v>224</v>
      </c>
      <c r="C27" s="111">
        <f t="shared" ref="C27" si="17">D27+E27</f>
        <v>0</v>
      </c>
      <c r="D27" s="112"/>
      <c r="E27" s="112"/>
      <c r="F27" s="111">
        <f t="shared" si="15"/>
        <v>0</v>
      </c>
      <c r="G27" s="112"/>
      <c r="H27" s="112"/>
      <c r="I27" s="111">
        <f t="shared" si="16"/>
        <v>0</v>
      </c>
      <c r="J27" s="112"/>
      <c r="K27" s="112"/>
      <c r="L27" s="43"/>
    </row>
    <row r="28" spans="1:12" ht="30.75" customHeight="1" x14ac:dyDescent="0.2">
      <c r="A28" s="60" t="s">
        <v>219</v>
      </c>
      <c r="B28" s="62">
        <v>225</v>
      </c>
      <c r="C28" s="111">
        <f>D28+E28</f>
        <v>0</v>
      </c>
      <c r="D28" s="112"/>
      <c r="E28" s="112"/>
      <c r="F28" s="111">
        <f>G28+H28</f>
        <v>0</v>
      </c>
      <c r="G28" s="112"/>
      <c r="H28" s="112"/>
      <c r="I28" s="111">
        <f>J28+K28</f>
        <v>12607.8</v>
      </c>
      <c r="J28" s="112">
        <v>12607.8</v>
      </c>
      <c r="K28" s="112"/>
      <c r="L28" s="43"/>
    </row>
    <row r="29" spans="1:12" ht="30.75" customHeight="1" x14ac:dyDescent="0.2">
      <c r="A29" s="60" t="s">
        <v>251</v>
      </c>
      <c r="B29" s="62">
        <v>226</v>
      </c>
      <c r="C29" s="111">
        <f>D29+E29</f>
        <v>0</v>
      </c>
      <c r="D29" s="112"/>
      <c r="E29" s="112"/>
      <c r="F29" s="111">
        <f>G29+H29</f>
        <v>0</v>
      </c>
      <c r="G29" s="112"/>
      <c r="H29" s="112"/>
      <c r="I29" s="111">
        <f>J29+K29</f>
        <v>2439.1999999999998</v>
      </c>
      <c r="J29" s="112">
        <v>2439.1999999999998</v>
      </c>
      <c r="K29" s="112"/>
      <c r="L29" s="43"/>
    </row>
    <row r="30" spans="1:12" ht="23.25" customHeight="1" x14ac:dyDescent="0.2">
      <c r="A30" s="60" t="s">
        <v>253</v>
      </c>
      <c r="B30" s="62">
        <v>227</v>
      </c>
      <c r="C30" s="113">
        <f>D30+E30</f>
        <v>0</v>
      </c>
      <c r="D30" s="114"/>
      <c r="E30" s="112"/>
      <c r="F30" s="113"/>
      <c r="G30" s="114"/>
      <c r="H30" s="112"/>
      <c r="I30" s="113"/>
      <c r="J30" s="114"/>
      <c r="K30" s="112"/>
      <c r="L30" s="43"/>
    </row>
    <row r="31" spans="1:12" ht="18.75" customHeight="1" x14ac:dyDescent="0.2">
      <c r="A31" s="60" t="s">
        <v>250</v>
      </c>
      <c r="B31" s="62">
        <v>228</v>
      </c>
      <c r="C31" s="111">
        <f t="shared" ref="C31:C32" si="18">D31+E31</f>
        <v>0</v>
      </c>
      <c r="D31" s="112"/>
      <c r="E31" s="112"/>
      <c r="F31" s="111">
        <f>G31+H31</f>
        <v>0</v>
      </c>
      <c r="G31" s="112"/>
      <c r="H31" s="112"/>
      <c r="I31" s="111"/>
      <c r="J31" s="112"/>
      <c r="K31" s="112"/>
      <c r="L31" s="43"/>
    </row>
    <row r="32" spans="1:12" ht="18.75" hidden="1" customHeight="1" x14ac:dyDescent="0.2">
      <c r="A32" s="60"/>
      <c r="B32" s="62">
        <v>240</v>
      </c>
      <c r="C32" s="111">
        <f t="shared" si="18"/>
        <v>0</v>
      </c>
      <c r="D32" s="112"/>
      <c r="E32" s="112"/>
      <c r="F32" s="111"/>
      <c r="G32" s="112"/>
      <c r="H32" s="112"/>
      <c r="I32" s="111"/>
      <c r="J32" s="112"/>
      <c r="K32" s="112"/>
      <c r="L32" s="43"/>
    </row>
    <row r="33" spans="1:12" ht="34.5" customHeight="1" x14ac:dyDescent="0.2">
      <c r="A33" s="60" t="s">
        <v>220</v>
      </c>
      <c r="B33" s="62">
        <v>241</v>
      </c>
      <c r="C33" s="111">
        <f>D33+E33</f>
        <v>0</v>
      </c>
      <c r="D33" s="112"/>
      <c r="E33" s="112"/>
      <c r="F33" s="111">
        <f t="shared" ref="F33:F34" si="19">G33+H33</f>
        <v>0</v>
      </c>
      <c r="G33" s="112"/>
      <c r="H33" s="112"/>
      <c r="I33" s="111">
        <f t="shared" si="16"/>
        <v>0</v>
      </c>
      <c r="J33" s="112"/>
      <c r="K33" s="112"/>
      <c r="L33" s="43"/>
    </row>
    <row r="34" spans="1:12" ht="17.25" customHeight="1" x14ac:dyDescent="0.2">
      <c r="A34" s="63" t="s">
        <v>262</v>
      </c>
      <c r="B34" s="62">
        <v>246</v>
      </c>
      <c r="C34" s="111">
        <f t="shared" ref="C34:C37" si="20">D34+E34</f>
        <v>0</v>
      </c>
      <c r="D34" s="112"/>
      <c r="E34" s="112"/>
      <c r="F34" s="111">
        <f t="shared" si="19"/>
        <v>0</v>
      </c>
      <c r="G34" s="112"/>
      <c r="H34" s="112"/>
      <c r="I34" s="111">
        <f t="shared" si="16"/>
        <v>2745.2</v>
      </c>
      <c r="J34" s="112"/>
      <c r="K34" s="112">
        <v>2745.2</v>
      </c>
      <c r="L34" s="43"/>
    </row>
    <row r="35" spans="1:12" ht="15.75" customHeight="1" x14ac:dyDescent="0.2">
      <c r="A35" s="60" t="s">
        <v>221</v>
      </c>
      <c r="B35" s="62">
        <v>260</v>
      </c>
      <c r="C35" s="111">
        <f t="shared" si="20"/>
        <v>0</v>
      </c>
      <c r="D35" s="112"/>
      <c r="E35" s="112"/>
      <c r="F35" s="111"/>
      <c r="G35" s="112"/>
      <c r="H35" s="112"/>
      <c r="I35" s="111"/>
      <c r="J35" s="112"/>
      <c r="K35" s="112"/>
      <c r="L35" s="43"/>
    </row>
    <row r="36" spans="1:12" ht="18.75" customHeight="1" x14ac:dyDescent="0.2">
      <c r="A36" s="60" t="s">
        <v>222</v>
      </c>
      <c r="B36" s="62">
        <v>290</v>
      </c>
      <c r="C36" s="111">
        <f t="shared" si="20"/>
        <v>0</v>
      </c>
      <c r="D36" s="112"/>
      <c r="E36" s="112"/>
      <c r="F36" s="111">
        <f t="shared" ref="F36:F37" si="21">G36+H36</f>
        <v>0</v>
      </c>
      <c r="G36" s="112"/>
      <c r="H36" s="112"/>
      <c r="I36" s="111">
        <f t="shared" si="16"/>
        <v>0</v>
      </c>
      <c r="J36" s="112"/>
      <c r="K36" s="112"/>
      <c r="L36" s="43"/>
    </row>
    <row r="37" spans="1:12" ht="27" customHeight="1" x14ac:dyDescent="0.2">
      <c r="A37" s="60" t="s">
        <v>223</v>
      </c>
      <c r="B37" s="62">
        <v>310</v>
      </c>
      <c r="C37" s="111">
        <f t="shared" si="20"/>
        <v>0</v>
      </c>
      <c r="D37" s="112"/>
      <c r="E37" s="112"/>
      <c r="F37" s="111">
        <f t="shared" si="21"/>
        <v>0</v>
      </c>
      <c r="G37" s="112"/>
      <c r="H37" s="112"/>
      <c r="I37" s="111">
        <f t="shared" si="16"/>
        <v>16722.8</v>
      </c>
      <c r="J37" s="112">
        <v>15945</v>
      </c>
      <c r="K37" s="112">
        <v>777.8</v>
      </c>
      <c r="L37" s="43"/>
    </row>
    <row r="38" spans="1:12" ht="27.75" customHeight="1" x14ac:dyDescent="0.2">
      <c r="A38" s="60" t="s">
        <v>224</v>
      </c>
      <c r="B38" s="62">
        <v>340</v>
      </c>
      <c r="C38" s="112">
        <f>D38+E38</f>
        <v>0</v>
      </c>
      <c r="D38" s="112"/>
      <c r="E38" s="112"/>
      <c r="F38" s="111">
        <f>G38+H38</f>
        <v>0</v>
      </c>
      <c r="G38" s="112"/>
      <c r="H38" s="112"/>
      <c r="I38" s="111">
        <f>J38+K38</f>
        <v>3255.4</v>
      </c>
      <c r="J38" s="112">
        <v>2039.5</v>
      </c>
      <c r="K38" s="112">
        <v>1215.9000000000001</v>
      </c>
      <c r="L38" s="43"/>
    </row>
    <row r="39" spans="1:12" x14ac:dyDescent="0.25">
      <c r="J39" s="108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155"/>
      <c r="B41" s="155"/>
      <c r="C41" s="155"/>
      <c r="D41" s="155"/>
      <c r="E41" s="45"/>
      <c r="F41" s="109"/>
    </row>
  </sheetData>
  <mergeCells count="30"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  <mergeCell ref="C15:E15"/>
    <mergeCell ref="F15:H15"/>
    <mergeCell ref="I15:K15"/>
    <mergeCell ref="J16:J17"/>
    <mergeCell ref="K16:K17"/>
    <mergeCell ref="F16:F17"/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01.10.2025 г.</vt:lpstr>
      <vt:lpstr>ПРИЛОЖЕНИЕ К СПРАВКЕ</vt:lpstr>
      <vt:lpstr>'Расходы на 01.10.2025 г.'!Заголовки_для_печати</vt:lpstr>
      <vt:lpstr>'ПРИЛОЖЕНИЕ К СПРАВКЕ'!Область_печати</vt:lpstr>
      <vt:lpstr>'Расходы на 01.10.2025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2025-08-13T06:43:35Z</cp:lastPrinted>
  <dcterms:created xsi:type="dcterms:W3CDTF">2016-02-11T06:08:17Z</dcterms:created>
  <dcterms:modified xsi:type="dcterms:W3CDTF">2025-10-30T02:59:34Z</dcterms:modified>
</cp:coreProperties>
</file>